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priestv\Documents\"/>
    </mc:Choice>
  </mc:AlternateContent>
  <xr:revisionPtr revIDLastSave="0" documentId="8_{215F8FD0-DC5C-433B-9055-A75BB4E49401}" xr6:coauthVersionLast="44" xr6:coauthVersionMax="44" xr10:uidLastSave="{00000000-0000-0000-0000-000000000000}"/>
  <bookViews>
    <workbookView xWindow="28680" yWindow="-120" windowWidth="29040" windowHeight="15840" tabRatio="927" xr2:uid="{00000000-000D-0000-FFFF-FFFF00000000}"/>
  </bookViews>
  <sheets>
    <sheet name="Cover Sheet" sheetId="30" r:id="rId1"/>
    <sheet name="Wheat" sheetId="1" r:id="rId2"/>
    <sheet name="Barley" sheetId="2" r:id="rId3"/>
    <sheet name="Rice" sheetId="5" r:id="rId4"/>
    <sheet name="Other Coarse Grains" sheetId="8" r:id="rId5"/>
    <sheet name="Pulses" sheetId="6" r:id="rId6"/>
    <sheet name="Oilseeds" sheetId="4" r:id="rId7"/>
    <sheet name="Cotton Lint" sheetId="3" r:id="rId8"/>
    <sheet name="Sugarcane" sheetId="7" r:id="rId9"/>
    <sheet name="Horticulture" sheetId="10" r:id="rId10"/>
    <sheet name="Wine" sheetId="19" r:id="rId11"/>
    <sheet name="Beef" sheetId="9" r:id="rId12"/>
    <sheet name="Sheep Meat" sheetId="11" r:id="rId13"/>
    <sheet name="Goat Meat" sheetId="32" r:id="rId14"/>
    <sheet name="Pork" sheetId="15" r:id="rId15"/>
    <sheet name="Poultry" sheetId="13" r:id="rId16"/>
    <sheet name="Wool" sheetId="12" r:id="rId17"/>
    <sheet name="Eggs" sheetId="16" r:id="rId18"/>
    <sheet name="Milk" sheetId="14" r:id="rId19"/>
    <sheet name="Forestry" sheetId="17" r:id="rId20"/>
    <sheet name="Fisheries" sheetId="18" r:id="rId21"/>
    <sheet name="Output Table" sheetId="21" r:id="rId22"/>
    <sheet name="Production Table" sheetId="22" r:id="rId23"/>
    <sheet name="Prices Table" sheetId="29" r:id="rId24"/>
    <sheet name="Exports Table" sheetId="23" r:id="rId25"/>
    <sheet name="Imports Trade Bal. Tables" sheetId="24" r:id="rId26"/>
    <sheet name="Jobs &amp; Businesses" sheetId="26" r:id="rId27"/>
    <sheet name="Endnotes" sheetId="33" r:id="rId28"/>
    <sheet name="Consolidated Footnotes" sheetId="27" state="hidden" r:id="rId29"/>
    <sheet name="Consolidated Sources" sheetId="28" state="hidden" r:id="rId30"/>
  </sheets>
  <externalReferences>
    <externalReference r:id="rId31"/>
    <externalReference r:id="rId32"/>
    <externalReference r:id="rId33"/>
    <externalReference r:id="rId34"/>
    <externalReference r:id="rId35"/>
  </externalReferences>
  <definedNames>
    <definedName name="_xlnm._FilterDatabase" localSheetId="26" hidden="1">'Jobs &amp; Businesses'!$A$13:$I$55</definedName>
  </definedName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6" i="24" l="1"/>
  <c r="F26" i="24"/>
  <c r="E26" i="24"/>
  <c r="D26" i="24"/>
  <c r="C26" i="24"/>
  <c r="A30" i="23"/>
  <c r="A29" i="23"/>
  <c r="A28" i="23"/>
  <c r="G30" i="23"/>
  <c r="F30" i="23"/>
  <c r="E30" i="23"/>
  <c r="D30" i="23"/>
  <c r="C30" i="23"/>
  <c r="G29" i="23"/>
  <c r="F29" i="23"/>
  <c r="E29" i="23"/>
  <c r="D29" i="23"/>
  <c r="C29" i="23"/>
  <c r="G28" i="23"/>
  <c r="F28" i="23"/>
  <c r="E28" i="23"/>
  <c r="D28" i="23"/>
  <c r="C28" i="23"/>
  <c r="G27" i="23"/>
  <c r="F27" i="23"/>
  <c r="E27" i="23"/>
  <c r="D27" i="23"/>
  <c r="C27" i="23"/>
  <c r="A9" i="23" l="1"/>
  <c r="A10" i="23"/>
  <c r="A8" i="23"/>
  <c r="C8" i="23"/>
  <c r="D8" i="23"/>
  <c r="E8" i="23"/>
  <c r="F8" i="23"/>
  <c r="G8" i="23"/>
  <c r="C9" i="23"/>
  <c r="D9" i="23"/>
  <c r="E9" i="23"/>
  <c r="F9" i="23"/>
  <c r="G9" i="23"/>
  <c r="C10" i="23"/>
  <c r="D10" i="23"/>
  <c r="E10" i="23"/>
  <c r="F10" i="23"/>
  <c r="G10" i="23"/>
  <c r="D7" i="23"/>
  <c r="E7" i="23"/>
  <c r="F7" i="23"/>
  <c r="G7" i="23"/>
  <c r="C7" i="23"/>
  <c r="G83" i="23"/>
  <c r="F83" i="23"/>
  <c r="E83" i="23"/>
  <c r="D83" i="23"/>
  <c r="C83" i="23"/>
  <c r="G5" i="26" l="1"/>
  <c r="F5" i="26"/>
  <c r="G4" i="26"/>
  <c r="F4" i="26"/>
  <c r="G3" i="26"/>
  <c r="F3" i="26"/>
  <c r="G2" i="26"/>
  <c r="G6" i="26" s="1"/>
  <c r="F2" i="26"/>
  <c r="F6" i="26" s="1"/>
  <c r="G55" i="26"/>
  <c r="G54" i="26"/>
  <c r="G53" i="26"/>
  <c r="G51" i="26"/>
  <c r="G50" i="26"/>
  <c r="G48" i="26"/>
  <c r="G47" i="26"/>
  <c r="G46" i="26"/>
  <c r="G45" i="26"/>
  <c r="G44" i="26"/>
  <c r="G43" i="26"/>
  <c r="G42" i="26"/>
  <c r="G41" i="26"/>
  <c r="G40" i="26"/>
  <c r="G39" i="26"/>
  <c r="G38" i="26" s="1"/>
  <c r="G37" i="26"/>
  <c r="G36" i="26"/>
  <c r="G34" i="26"/>
  <c r="G33" i="26"/>
  <c r="G32" i="26"/>
  <c r="G30" i="26"/>
  <c r="G28" i="26"/>
  <c r="G26" i="26"/>
  <c r="G25" i="26"/>
  <c r="G24" i="26"/>
  <c r="G23" i="26"/>
  <c r="G22" i="26"/>
  <c r="G21" i="26"/>
  <c r="G20" i="26"/>
  <c r="G19" i="26"/>
  <c r="G18" i="26"/>
  <c r="G17" i="26"/>
  <c r="G16" i="26" s="1"/>
  <c r="G15" i="26"/>
  <c r="G27" i="26"/>
  <c r="G29" i="26"/>
  <c r="G31" i="26"/>
  <c r="G35" i="26"/>
  <c r="G49" i="26"/>
  <c r="G52" i="26"/>
  <c r="F55" i="26"/>
  <c r="F54" i="26"/>
  <c r="F53" i="26"/>
  <c r="F51" i="26"/>
  <c r="F50" i="26"/>
  <c r="F48" i="26"/>
  <c r="F47" i="26"/>
  <c r="F46" i="26"/>
  <c r="F45" i="26"/>
  <c r="F44" i="26"/>
  <c r="F43" i="26"/>
  <c r="F42" i="26"/>
  <c r="F41" i="26"/>
  <c r="F40" i="26"/>
  <c r="F39" i="26"/>
  <c r="F38" i="26" s="1"/>
  <c r="F37" i="26"/>
  <c r="F36" i="26"/>
  <c r="F33" i="26"/>
  <c r="F28" i="26"/>
  <c r="F26" i="26"/>
  <c r="F25" i="26"/>
  <c r="F24" i="26"/>
  <c r="F23" i="26"/>
  <c r="F19" i="26"/>
  <c r="F18" i="26"/>
  <c r="F17" i="26"/>
  <c r="F15" i="26"/>
  <c r="E4" i="26"/>
  <c r="E3" i="26"/>
  <c r="E2" i="26"/>
  <c r="D5" i="26"/>
  <c r="D4" i="26"/>
  <c r="D3" i="26"/>
  <c r="D2" i="26"/>
  <c r="E55" i="26"/>
  <c r="E54" i="26"/>
  <c r="E53" i="26"/>
  <c r="E51" i="26"/>
  <c r="E50" i="26"/>
  <c r="E48" i="26"/>
  <c r="E47" i="26"/>
  <c r="E46" i="26"/>
  <c r="E38" i="26" s="1"/>
  <c r="E45" i="26"/>
  <c r="E44" i="26"/>
  <c r="E43" i="26"/>
  <c r="E42" i="26"/>
  <c r="E41" i="26"/>
  <c r="E40" i="26"/>
  <c r="E39" i="26"/>
  <c r="E37" i="26"/>
  <c r="E35" i="26" s="1"/>
  <c r="E36" i="26"/>
  <c r="E34" i="26"/>
  <c r="E33" i="26"/>
  <c r="E32" i="26"/>
  <c r="E30" i="26"/>
  <c r="E28" i="26"/>
  <c r="E26" i="26"/>
  <c r="E25" i="26"/>
  <c r="E24" i="26"/>
  <c r="E23" i="26"/>
  <c r="E22" i="26"/>
  <c r="E21" i="26"/>
  <c r="E20" i="26"/>
  <c r="E19" i="26"/>
  <c r="E18" i="26"/>
  <c r="E17" i="26"/>
  <c r="E16" i="26" s="1"/>
  <c r="E15" i="26"/>
  <c r="E52" i="26"/>
  <c r="E49" i="26"/>
  <c r="E31" i="26"/>
  <c r="E29" i="26"/>
  <c r="E27" i="26"/>
  <c r="D55" i="26"/>
  <c r="D54" i="26"/>
  <c r="D53" i="26"/>
  <c r="D51" i="26"/>
  <c r="D50" i="26"/>
  <c r="D49" i="26" s="1"/>
  <c r="D48" i="26"/>
  <c r="D47" i="26"/>
  <c r="D46" i="26"/>
  <c r="D45" i="26"/>
  <c r="D44" i="26"/>
  <c r="D43" i="26"/>
  <c r="D42" i="26"/>
  <c r="D41" i="26"/>
  <c r="D40" i="26"/>
  <c r="D39" i="26"/>
  <c r="D37" i="26"/>
  <c r="D36" i="26"/>
  <c r="D34" i="26"/>
  <c r="D33" i="26"/>
  <c r="D32" i="26"/>
  <c r="D30" i="26"/>
  <c r="D28" i="26"/>
  <c r="D26" i="26"/>
  <c r="D25" i="26"/>
  <c r="D24" i="26"/>
  <c r="D23" i="26"/>
  <c r="D22" i="26"/>
  <c r="D21" i="26"/>
  <c r="D20" i="26"/>
  <c r="D19" i="26"/>
  <c r="D18" i="26"/>
  <c r="D17" i="26"/>
  <c r="D15" i="26"/>
  <c r="G14" i="26" l="1"/>
  <c r="F34" i="26"/>
  <c r="F20" i="26"/>
  <c r="F21" i="26"/>
  <c r="F22" i="26"/>
  <c r="F30" i="26"/>
  <c r="F32" i="26"/>
  <c r="E14" i="26"/>
  <c r="L29" i="21"/>
  <c r="L28" i="21"/>
  <c r="H26" i="21"/>
  <c r="J26" i="21" l="1"/>
  <c r="I26" i="21"/>
  <c r="G60" i="22"/>
  <c r="G61" i="22"/>
  <c r="G62" i="22"/>
  <c r="G63" i="22"/>
  <c r="G64" i="22"/>
  <c r="G65" i="22"/>
  <c r="G66" i="22"/>
  <c r="G67" i="22"/>
  <c r="G68" i="22"/>
  <c r="J50" i="22"/>
  <c r="I50" i="22"/>
  <c r="G42" i="22"/>
  <c r="G43" i="22"/>
  <c r="G44" i="22"/>
  <c r="G45" i="22"/>
  <c r="G46" i="22"/>
  <c r="G47" i="22"/>
  <c r="G48" i="22"/>
  <c r="G49" i="22"/>
  <c r="G51" i="22"/>
  <c r="G52" i="22"/>
  <c r="J35" i="21"/>
  <c r="I35" i="21"/>
  <c r="H35" i="21"/>
  <c r="J34" i="21"/>
  <c r="I34" i="21"/>
  <c r="H34" i="21"/>
  <c r="J33" i="21"/>
  <c r="I33" i="21"/>
  <c r="H33" i="21"/>
  <c r="G34" i="24"/>
  <c r="G35" i="24"/>
  <c r="G36" i="24"/>
  <c r="G38" i="24"/>
  <c r="G39" i="24"/>
  <c r="G40" i="24"/>
  <c r="G41" i="24"/>
  <c r="G43" i="24"/>
  <c r="G42" i="24" s="1"/>
  <c r="G44" i="24"/>
  <c r="G46" i="24"/>
  <c r="G47" i="24"/>
  <c r="G48" i="24"/>
  <c r="G49" i="24"/>
  <c r="G50" i="24"/>
  <c r="G51" i="24"/>
  <c r="G52" i="24"/>
  <c r="G54" i="24"/>
  <c r="G55" i="24"/>
  <c r="C32" i="24"/>
  <c r="D32" i="24"/>
  <c r="E32" i="24"/>
  <c r="F32" i="24"/>
  <c r="G3" i="24"/>
  <c r="G4" i="24"/>
  <c r="G5" i="24"/>
  <c r="G7" i="24"/>
  <c r="G8" i="24"/>
  <c r="G9" i="24"/>
  <c r="G10" i="24"/>
  <c r="G12" i="24"/>
  <c r="G11" i="24" s="1"/>
  <c r="G13" i="24"/>
  <c r="G15" i="24"/>
  <c r="G16" i="24"/>
  <c r="G17" i="24"/>
  <c r="G18" i="24"/>
  <c r="G19" i="24"/>
  <c r="G20" i="24"/>
  <c r="G21" i="24"/>
  <c r="G23" i="24"/>
  <c r="G22" i="24" s="1"/>
  <c r="G24" i="24"/>
  <c r="G3" i="23"/>
  <c r="G4" i="23"/>
  <c r="G5" i="23"/>
  <c r="G6" i="23"/>
  <c r="G11" i="23"/>
  <c r="G12" i="23"/>
  <c r="G13" i="23"/>
  <c r="G14" i="23"/>
  <c r="G19" i="23"/>
  <c r="G20" i="23"/>
  <c r="G21" i="23"/>
  <c r="G22" i="23"/>
  <c r="G23" i="23"/>
  <c r="G24" i="23"/>
  <c r="G25" i="23"/>
  <c r="G26" i="23"/>
  <c r="G31" i="23"/>
  <c r="G32" i="23"/>
  <c r="G33" i="23"/>
  <c r="G34" i="23"/>
  <c r="G36" i="23"/>
  <c r="G35" i="23" s="1"/>
  <c r="G37" i="23"/>
  <c r="G38" i="23"/>
  <c r="G39" i="23"/>
  <c r="G40" i="23"/>
  <c r="G41" i="23"/>
  <c r="G42" i="23"/>
  <c r="G43" i="23"/>
  <c r="G45" i="23"/>
  <c r="G46" i="23"/>
  <c r="G47" i="23"/>
  <c r="G48" i="23"/>
  <c r="G49" i="23"/>
  <c r="G50" i="23"/>
  <c r="G51" i="23"/>
  <c r="G52" i="23"/>
  <c r="G53" i="23"/>
  <c r="G54" i="23"/>
  <c r="G55" i="23"/>
  <c r="G56" i="23"/>
  <c r="G57" i="23"/>
  <c r="G58" i="23"/>
  <c r="G59" i="23"/>
  <c r="G60" i="23"/>
  <c r="G61" i="23"/>
  <c r="G62" i="23"/>
  <c r="G63" i="23"/>
  <c r="G64" i="23"/>
  <c r="G65" i="23"/>
  <c r="G66" i="23"/>
  <c r="G67" i="23"/>
  <c r="G68" i="23"/>
  <c r="G69" i="23"/>
  <c r="G70" i="23"/>
  <c r="G71" i="23"/>
  <c r="G72" i="23"/>
  <c r="G74" i="23"/>
  <c r="G75" i="23"/>
  <c r="G76" i="23"/>
  <c r="G77" i="23"/>
  <c r="G78" i="23"/>
  <c r="G79" i="23"/>
  <c r="G80" i="23"/>
  <c r="G81" i="23"/>
  <c r="G3" i="29"/>
  <c r="G4" i="29"/>
  <c r="G5" i="29"/>
  <c r="G6" i="29"/>
  <c r="G7" i="29"/>
  <c r="G8" i="29"/>
  <c r="G9" i="29"/>
  <c r="G10" i="29"/>
  <c r="G12" i="29"/>
  <c r="G13" i="29"/>
  <c r="G14" i="29"/>
  <c r="G16" i="29"/>
  <c r="G17" i="29"/>
  <c r="G18" i="29"/>
  <c r="G19" i="29"/>
  <c r="G20" i="29"/>
  <c r="G22" i="29"/>
  <c r="G23" i="29"/>
  <c r="G24" i="29"/>
  <c r="G25" i="29"/>
  <c r="G26" i="29"/>
  <c r="G28" i="29"/>
  <c r="G29" i="29"/>
  <c r="G30" i="29"/>
  <c r="G3" i="22"/>
  <c r="G4" i="22"/>
  <c r="G5" i="22"/>
  <c r="G6" i="22"/>
  <c r="G7" i="22"/>
  <c r="G8" i="22"/>
  <c r="G9" i="22"/>
  <c r="G10" i="22"/>
  <c r="G12" i="22"/>
  <c r="G13" i="22"/>
  <c r="G14" i="22"/>
  <c r="G15" i="22"/>
  <c r="G16" i="22"/>
  <c r="G17" i="22"/>
  <c r="G19" i="22"/>
  <c r="G20" i="22"/>
  <c r="G21" i="22"/>
  <c r="G22" i="22"/>
  <c r="G23" i="22"/>
  <c r="G24" i="22"/>
  <c r="G25" i="22"/>
  <c r="G26" i="22"/>
  <c r="G28" i="22"/>
  <c r="G29" i="22"/>
  <c r="G30" i="22"/>
  <c r="G31" i="22"/>
  <c r="G32" i="21"/>
  <c r="G44" i="23" l="1"/>
  <c r="G73" i="23"/>
  <c r="G45" i="24"/>
  <c r="G53" i="24"/>
  <c r="G14" i="24"/>
  <c r="G21" i="29"/>
  <c r="G6" i="24" l="1"/>
  <c r="G2" i="24" s="1"/>
  <c r="G25" i="24" s="1"/>
  <c r="G18" i="23"/>
  <c r="G17" i="23"/>
  <c r="G16" i="23"/>
  <c r="G37" i="24" l="1"/>
  <c r="G33" i="24" s="1"/>
  <c r="G15" i="23"/>
  <c r="G2" i="23" s="1"/>
  <c r="G82" i="23" s="1"/>
  <c r="G56" i="24" s="1"/>
  <c r="G57" i="24" l="1"/>
  <c r="G30" i="21"/>
  <c r="G28" i="21"/>
  <c r="G24" i="21" l="1"/>
  <c r="G20" i="21"/>
  <c r="G19" i="21"/>
  <c r="G18" i="21"/>
  <c r="G15" i="21" l="1"/>
  <c r="L21" i="29" l="1"/>
  <c r="K21" i="29"/>
  <c r="L26" i="22"/>
  <c r="L21" i="22"/>
  <c r="K21" i="22"/>
  <c r="L20" i="21"/>
  <c r="K20" i="21"/>
  <c r="F35" i="26" l="1"/>
  <c r="F29" i="26"/>
  <c r="F27" i="26"/>
  <c r="D35" i="26"/>
  <c r="D29" i="26"/>
  <c r="D27" i="26"/>
  <c r="E5" i="26"/>
  <c r="D38" i="26" l="1"/>
  <c r="D16" i="26"/>
  <c r="D52" i="26"/>
  <c r="F52" i="26"/>
  <c r="D31" i="26"/>
  <c r="F16" i="26"/>
  <c r="F49" i="26"/>
  <c r="F31" i="26"/>
  <c r="D14" i="26"/>
  <c r="F14" i="26" l="1"/>
  <c r="E6" i="26"/>
  <c r="D6" i="26"/>
  <c r="E21" i="29" l="1"/>
  <c r="D21" i="29"/>
  <c r="F21" i="29" l="1"/>
  <c r="C21" i="29"/>
  <c r="D20" i="21"/>
  <c r="E20" i="21"/>
  <c r="F20" i="21"/>
  <c r="H20" i="21" l="1"/>
  <c r="C20" i="21"/>
  <c r="I20" i="21" s="1"/>
  <c r="J20" i="21" l="1"/>
  <c r="F21" i="22" l="1"/>
  <c r="H21" i="22" s="1"/>
  <c r="E21" i="22" l="1"/>
  <c r="D21" i="22"/>
  <c r="C21" i="22"/>
  <c r="I21" i="22" l="1"/>
  <c r="J21" i="22"/>
  <c r="J21" i="29" l="1"/>
  <c r="I21" i="29"/>
  <c r="H21" i="29"/>
  <c r="L31" i="22" l="1"/>
  <c r="E24" i="22"/>
  <c r="D24" i="22"/>
  <c r="E23" i="22"/>
  <c r="D23" i="22"/>
  <c r="C3" i="22"/>
  <c r="D3" i="22"/>
  <c r="E3" i="22"/>
  <c r="F3" i="22"/>
  <c r="H3" i="22" s="1"/>
  <c r="C4" i="22"/>
  <c r="D4" i="22"/>
  <c r="E4" i="22"/>
  <c r="F4" i="22"/>
  <c r="H4" i="22" s="1"/>
  <c r="D5" i="22"/>
  <c r="E5" i="22"/>
  <c r="F5" i="22"/>
  <c r="H5" i="22" s="1"/>
  <c r="C5" i="22"/>
  <c r="F6" i="22"/>
  <c r="H6" i="22" s="1"/>
  <c r="C6" i="22"/>
  <c r="D6" i="22"/>
  <c r="E6" i="22"/>
  <c r="C7" i="22"/>
  <c r="D7" i="22"/>
  <c r="E7" i="22"/>
  <c r="F7" i="22"/>
  <c r="H7" i="22" s="1"/>
  <c r="C8" i="22"/>
  <c r="D8" i="22"/>
  <c r="E8" i="22"/>
  <c r="F8" i="22"/>
  <c r="H8" i="22" s="1"/>
  <c r="F9" i="22"/>
  <c r="H9" i="22" s="1"/>
  <c r="E9" i="22"/>
  <c r="E19" i="22"/>
  <c r="D19" i="22"/>
  <c r="E22" i="22"/>
  <c r="D22" i="22"/>
  <c r="E10" i="22"/>
  <c r="D10" i="22"/>
  <c r="C10" i="22"/>
  <c r="F10" i="22"/>
  <c r="H10" i="22" s="1"/>
  <c r="I8" i="22" l="1"/>
  <c r="J8" i="22"/>
  <c r="J6" i="22"/>
  <c r="I6" i="22"/>
  <c r="J3" i="22"/>
  <c r="I3" i="22"/>
  <c r="J5" i="22"/>
  <c r="I5" i="22"/>
  <c r="J4" i="22"/>
  <c r="I4" i="22"/>
  <c r="J7" i="22"/>
  <c r="I7" i="22"/>
  <c r="J10" i="22"/>
  <c r="I10" i="22"/>
  <c r="F19" i="22"/>
  <c r="H19" i="22" s="1"/>
  <c r="C19" i="22"/>
  <c r="F23" i="22"/>
  <c r="H23" i="22" s="1"/>
  <c r="C22" i="22"/>
  <c r="C24" i="22"/>
  <c r="F22" i="22"/>
  <c r="H22" i="22" s="1"/>
  <c r="C23" i="22"/>
  <c r="F24" i="22"/>
  <c r="H24" i="22" s="1"/>
  <c r="D9" i="22"/>
  <c r="C9" i="22"/>
  <c r="F1" i="23"/>
  <c r="E1" i="23"/>
  <c r="D1" i="23"/>
  <c r="C1" i="23"/>
  <c r="F1" i="24"/>
  <c r="E1" i="24"/>
  <c r="D1" i="24"/>
  <c r="C1" i="24"/>
  <c r="F1" i="29"/>
  <c r="E1" i="29"/>
  <c r="D1" i="29"/>
  <c r="C1" i="29"/>
  <c r="F1" i="22"/>
  <c r="E1" i="22"/>
  <c r="D1" i="22"/>
  <c r="C1" i="22"/>
  <c r="C40" i="22" l="1"/>
  <c r="C58" i="22"/>
  <c r="F40" i="22"/>
  <c r="F58" i="22"/>
  <c r="D40" i="22"/>
  <c r="D58" i="22"/>
  <c r="E40" i="22"/>
  <c r="E58" i="22"/>
  <c r="J23" i="22"/>
  <c r="I23" i="22"/>
  <c r="I22" i="22"/>
  <c r="J22" i="22"/>
  <c r="I9" i="22"/>
  <c r="J9" i="22"/>
  <c r="I24" i="22"/>
  <c r="J24" i="22"/>
  <c r="J19" i="22"/>
  <c r="I19" i="22"/>
  <c r="I27" i="22" l="1"/>
  <c r="I18" i="22"/>
  <c r="I11" i="22"/>
  <c r="I27" i="29"/>
  <c r="I15" i="29"/>
  <c r="I11" i="29"/>
  <c r="F60" i="22" l="1"/>
  <c r="F68" i="22"/>
  <c r="F67" i="22"/>
  <c r="F66" i="22"/>
  <c r="F65" i="22"/>
  <c r="F64" i="22"/>
  <c r="F63" i="22"/>
  <c r="F62" i="22"/>
  <c r="F61" i="22"/>
  <c r="F52" i="22"/>
  <c r="H52" i="22" s="1"/>
  <c r="F51" i="22"/>
  <c r="H51" i="22" s="1"/>
  <c r="F49" i="22"/>
  <c r="H49" i="22" s="1"/>
  <c r="F30" i="29"/>
  <c r="F26" i="29"/>
  <c r="F24" i="29"/>
  <c r="F23" i="29"/>
  <c r="F22" i="29"/>
  <c r="F19" i="29"/>
  <c r="F14" i="29"/>
  <c r="F10" i="29"/>
  <c r="F9" i="29"/>
  <c r="F8" i="29"/>
  <c r="F31" i="22"/>
  <c r="H31" i="22" s="1"/>
  <c r="F30" i="22"/>
  <c r="H30" i="22" s="1"/>
  <c r="F29" i="22"/>
  <c r="H29" i="22" s="1"/>
  <c r="F28" i="22"/>
  <c r="H28" i="22" s="1"/>
  <c r="F25" i="22"/>
  <c r="H25" i="22" s="1"/>
  <c r="F20" i="22"/>
  <c r="H20" i="22" s="1"/>
  <c r="F16" i="22"/>
  <c r="H16" i="22" s="1"/>
  <c r="F15" i="22"/>
  <c r="H15" i="22" s="1"/>
  <c r="F14" i="22"/>
  <c r="H14" i="22" s="1"/>
  <c r="F13" i="22"/>
  <c r="H13" i="22" s="1"/>
  <c r="F12" i="22"/>
  <c r="H12" i="22" s="1"/>
  <c r="F16" i="24" l="1"/>
  <c r="F23" i="24"/>
  <c r="F24" i="24"/>
  <c r="F19" i="24"/>
  <c r="F20" i="24"/>
  <c r="F13" i="24"/>
  <c r="F44" i="24"/>
  <c r="F12" i="24"/>
  <c r="F9" i="24"/>
  <c r="F6" i="24"/>
  <c r="F5" i="24"/>
  <c r="F4" i="24"/>
  <c r="F3" i="24"/>
  <c r="F18" i="24"/>
  <c r="F21" i="24"/>
  <c r="F17" i="24"/>
  <c r="F15" i="24"/>
  <c r="F10" i="24"/>
  <c r="F8" i="24"/>
  <c r="F7" i="24"/>
  <c r="F22" i="24" l="1"/>
  <c r="F11" i="24"/>
  <c r="F14" i="24"/>
  <c r="F2" i="24"/>
  <c r="F25" i="24" s="1"/>
  <c r="F78" i="23" l="1"/>
  <c r="F79" i="23"/>
  <c r="F80" i="23"/>
  <c r="F81" i="23"/>
  <c r="F74" i="23"/>
  <c r="F75" i="23"/>
  <c r="F76" i="23"/>
  <c r="F77" i="23"/>
  <c r="F49" i="23"/>
  <c r="F50" i="23"/>
  <c r="F51" i="23"/>
  <c r="F52" i="23"/>
  <c r="F61" i="23"/>
  <c r="F62" i="23"/>
  <c r="F63" i="23"/>
  <c r="F64" i="23"/>
  <c r="F65" i="23"/>
  <c r="F66" i="23"/>
  <c r="F67" i="23"/>
  <c r="F68" i="23"/>
  <c r="F40" i="23"/>
  <c r="F41" i="23"/>
  <c r="F42" i="23"/>
  <c r="F43" i="23"/>
  <c r="F36" i="23"/>
  <c r="F37" i="23"/>
  <c r="F38" i="23"/>
  <c r="F39" i="23"/>
  <c r="F15" i="23"/>
  <c r="F16" i="23"/>
  <c r="F17" i="23"/>
  <c r="F18" i="23"/>
  <c r="F12" i="23"/>
  <c r="F13" i="23"/>
  <c r="F14" i="23"/>
  <c r="F11" i="23"/>
  <c r="F4" i="23"/>
  <c r="F5" i="23"/>
  <c r="F6" i="23"/>
  <c r="F3" i="23"/>
  <c r="F57" i="23"/>
  <c r="F58" i="23"/>
  <c r="F59" i="23"/>
  <c r="F60" i="23"/>
  <c r="F69" i="23"/>
  <c r="F70" i="23"/>
  <c r="F71" i="23"/>
  <c r="F72" i="23"/>
  <c r="F53" i="23"/>
  <c r="F54" i="23"/>
  <c r="F55" i="23"/>
  <c r="F56" i="23"/>
  <c r="F45" i="23"/>
  <c r="F46" i="23"/>
  <c r="F47" i="23"/>
  <c r="F48" i="23"/>
  <c r="F31" i="23"/>
  <c r="F32" i="23"/>
  <c r="F33" i="23"/>
  <c r="F34" i="23"/>
  <c r="F26" i="23"/>
  <c r="F23" i="23"/>
  <c r="F24" i="23"/>
  <c r="F25" i="23"/>
  <c r="F19" i="23"/>
  <c r="F20" i="23"/>
  <c r="F21" i="23"/>
  <c r="F22" i="23"/>
  <c r="F20" i="29"/>
  <c r="F73" i="23" l="1"/>
  <c r="F55" i="24"/>
  <c r="F47" i="24"/>
  <c r="F54" i="24"/>
  <c r="F50" i="24"/>
  <c r="F51" i="24"/>
  <c r="F43" i="24"/>
  <c r="F35" i="23"/>
  <c r="F40" i="24"/>
  <c r="F37" i="24"/>
  <c r="F36" i="24"/>
  <c r="F35" i="24"/>
  <c r="F12" i="29"/>
  <c r="F13" i="29"/>
  <c r="F25" i="29"/>
  <c r="F34" i="24"/>
  <c r="F49" i="24"/>
  <c r="F26" i="22"/>
  <c r="H26" i="22" s="1"/>
  <c r="F52" i="24"/>
  <c r="F48" i="24"/>
  <c r="F44" i="23"/>
  <c r="F46" i="24"/>
  <c r="F41" i="24"/>
  <c r="F39" i="24"/>
  <c r="F2" i="23"/>
  <c r="F82" i="23" s="1"/>
  <c r="F38" i="24"/>
  <c r="F56" i="24" l="1"/>
  <c r="F53" i="24"/>
  <c r="F42" i="24"/>
  <c r="F17" i="29"/>
  <c r="F16" i="29"/>
  <c r="F18" i="29"/>
  <c r="F45" i="24"/>
  <c r="F33" i="24"/>
  <c r="F43" i="22" l="1"/>
  <c r="H43" i="22" s="1"/>
  <c r="F45" i="22"/>
  <c r="H45" i="22" s="1"/>
  <c r="F48" i="22"/>
  <c r="H48" i="22" s="1"/>
  <c r="F44" i="22"/>
  <c r="H44" i="22" s="1"/>
  <c r="F42" i="22"/>
  <c r="H42" i="22" s="1"/>
  <c r="F17" i="22"/>
  <c r="H17" i="22" s="1"/>
  <c r="F47" i="22"/>
  <c r="H47" i="22" s="1"/>
  <c r="F46" i="22"/>
  <c r="H46" i="22" s="1"/>
  <c r="F57" i="24"/>
  <c r="F19" i="21" l="1"/>
  <c r="H19" i="21" l="1"/>
  <c r="K3" i="29" l="1"/>
  <c r="L3" i="29"/>
  <c r="K4" i="29"/>
  <c r="L4" i="29"/>
  <c r="K5" i="29"/>
  <c r="L5" i="29"/>
  <c r="K6" i="29"/>
  <c r="L6" i="29"/>
  <c r="K7" i="29"/>
  <c r="L7" i="29"/>
  <c r="K8" i="29"/>
  <c r="L8" i="29"/>
  <c r="K9" i="29"/>
  <c r="L9" i="29"/>
  <c r="K10" i="29"/>
  <c r="L10" i="29"/>
  <c r="K12" i="29"/>
  <c r="L12" i="29"/>
  <c r="K13" i="29"/>
  <c r="L13" i="29"/>
  <c r="K14" i="29"/>
  <c r="L14" i="29"/>
  <c r="K16" i="29"/>
  <c r="L16" i="29"/>
  <c r="K17" i="29"/>
  <c r="L17" i="29"/>
  <c r="K18" i="29"/>
  <c r="L18" i="29"/>
  <c r="K19" i="29"/>
  <c r="L19" i="29"/>
  <c r="K20" i="29"/>
  <c r="L20" i="29"/>
  <c r="K22" i="29"/>
  <c r="L22" i="29"/>
  <c r="K23" i="29"/>
  <c r="L23" i="29"/>
  <c r="K24" i="29"/>
  <c r="L24" i="29"/>
  <c r="K25" i="29"/>
  <c r="L25" i="29"/>
  <c r="E26" i="29"/>
  <c r="H26" i="29" s="1"/>
  <c r="K26" i="29"/>
  <c r="L26" i="29"/>
  <c r="K28" i="29"/>
  <c r="L28" i="29"/>
  <c r="K29" i="29"/>
  <c r="L29" i="29"/>
  <c r="K30" i="29"/>
  <c r="L30" i="29"/>
  <c r="B55" i="26" l="1"/>
  <c r="B54" i="26"/>
  <c r="B53" i="26"/>
  <c r="B51" i="26"/>
  <c r="B50" i="26"/>
  <c r="B48" i="26"/>
  <c r="B47" i="26"/>
  <c r="B46" i="26"/>
  <c r="B45" i="26"/>
  <c r="B44" i="26"/>
  <c r="B43" i="26"/>
  <c r="B42" i="26"/>
  <c r="B41" i="26"/>
  <c r="B40" i="26"/>
  <c r="B39" i="26"/>
  <c r="B37" i="26"/>
  <c r="B36" i="26"/>
  <c r="B34" i="26"/>
  <c r="B33" i="26"/>
  <c r="B32" i="26"/>
  <c r="B30" i="26"/>
  <c r="B28" i="26"/>
  <c r="B26" i="26"/>
  <c r="B25" i="26"/>
  <c r="B24" i="26"/>
  <c r="B23" i="26"/>
  <c r="B22" i="26"/>
  <c r="B21" i="26"/>
  <c r="B20" i="26"/>
  <c r="B19" i="26"/>
  <c r="B18" i="26"/>
  <c r="B17" i="26"/>
  <c r="L67" i="22" l="1"/>
  <c r="K67" i="22"/>
  <c r="E67" i="22"/>
  <c r="D67" i="22" l="1"/>
  <c r="J67" i="22"/>
  <c r="C67" i="22"/>
  <c r="H67" i="22"/>
  <c r="L64" i="22" l="1"/>
  <c r="K64" i="22"/>
  <c r="E64" i="22"/>
  <c r="L68" i="22"/>
  <c r="K68" i="22"/>
  <c r="E68" i="22"/>
  <c r="L66" i="22"/>
  <c r="K66" i="22"/>
  <c r="E66" i="22"/>
  <c r="L65" i="22"/>
  <c r="K65" i="22"/>
  <c r="E65" i="22"/>
  <c r="L63" i="22"/>
  <c r="K63" i="22"/>
  <c r="E63" i="22"/>
  <c r="L62" i="22"/>
  <c r="K62" i="22"/>
  <c r="E62" i="22"/>
  <c r="L61" i="22"/>
  <c r="K61" i="22"/>
  <c r="E61" i="22"/>
  <c r="L60" i="22"/>
  <c r="K60" i="22"/>
  <c r="E60" i="22"/>
  <c r="D63" i="22" l="1"/>
  <c r="D62" i="22"/>
  <c r="H61" i="22"/>
  <c r="D64" i="22"/>
  <c r="C63" i="22"/>
  <c r="J63" i="22"/>
  <c r="C61" i="22"/>
  <c r="J62" i="22"/>
  <c r="C62" i="22"/>
  <c r="J61" i="22"/>
  <c r="J64" i="22"/>
  <c r="C64" i="22"/>
  <c r="H63" i="22"/>
  <c r="H64" i="22"/>
  <c r="H62" i="22"/>
  <c r="D61" i="22"/>
  <c r="L52" i="22"/>
  <c r="K52" i="22"/>
  <c r="E52" i="22"/>
  <c r="L51" i="22"/>
  <c r="K51" i="22"/>
  <c r="E51" i="22"/>
  <c r="C52" i="22"/>
  <c r="C51" i="22"/>
  <c r="D51" i="22" l="1"/>
  <c r="I51" i="22" s="1"/>
  <c r="D52" i="22"/>
  <c r="J52" i="22" s="1"/>
  <c r="K17" i="22"/>
  <c r="L49" i="22"/>
  <c r="K49" i="22"/>
  <c r="L48" i="22"/>
  <c r="K48" i="22"/>
  <c r="E48" i="22"/>
  <c r="D48" i="22"/>
  <c r="C48" i="22"/>
  <c r="L47" i="22"/>
  <c r="K47" i="22"/>
  <c r="E47" i="22"/>
  <c r="D47" i="22"/>
  <c r="C47" i="22"/>
  <c r="L46" i="22"/>
  <c r="K46" i="22"/>
  <c r="E46" i="22"/>
  <c r="D46" i="22"/>
  <c r="C46" i="22"/>
  <c r="L45" i="22"/>
  <c r="K45" i="22"/>
  <c r="E45" i="22"/>
  <c r="D45" i="22"/>
  <c r="C45" i="22"/>
  <c r="L44" i="22"/>
  <c r="K44" i="22"/>
  <c r="E44" i="22"/>
  <c r="D44" i="22"/>
  <c r="C44" i="22"/>
  <c r="L43" i="22"/>
  <c r="K43" i="22"/>
  <c r="E43" i="22"/>
  <c r="D43" i="22"/>
  <c r="C43" i="22"/>
  <c r="L42" i="22"/>
  <c r="K42" i="22"/>
  <c r="E42" i="22"/>
  <c r="D42" i="22"/>
  <c r="C42" i="22"/>
  <c r="L16" i="22"/>
  <c r="K16" i="22"/>
  <c r="E16" i="22"/>
  <c r="L15" i="22"/>
  <c r="K15" i="22"/>
  <c r="E15" i="22"/>
  <c r="L14" i="22"/>
  <c r="K14" i="22"/>
  <c r="E14" i="22"/>
  <c r="L13" i="22"/>
  <c r="K13" i="22"/>
  <c r="E13" i="22"/>
  <c r="L12" i="22"/>
  <c r="K12" i="22"/>
  <c r="E12" i="22"/>
  <c r="I47" i="22" l="1"/>
  <c r="J47" i="22"/>
  <c r="I42" i="22"/>
  <c r="J42" i="22"/>
  <c r="J44" i="22"/>
  <c r="I44" i="22"/>
  <c r="I52" i="22"/>
  <c r="I46" i="22"/>
  <c r="J46" i="22"/>
  <c r="J43" i="22"/>
  <c r="I43" i="22"/>
  <c r="J51" i="22"/>
  <c r="J45" i="22"/>
  <c r="I45" i="22"/>
  <c r="I48" i="22"/>
  <c r="J48" i="22"/>
  <c r="D12" i="22"/>
  <c r="D16" i="22"/>
  <c r="D14" i="22"/>
  <c r="C12" i="22"/>
  <c r="C16" i="22"/>
  <c r="C15" i="22"/>
  <c r="C13" i="22"/>
  <c r="C14" i="22"/>
  <c r="D15" i="22"/>
  <c r="D13" i="22"/>
  <c r="L55" i="24"/>
  <c r="K55" i="24"/>
  <c r="L54" i="24"/>
  <c r="K54" i="24"/>
  <c r="L52" i="24"/>
  <c r="K52" i="24"/>
  <c r="L51" i="24"/>
  <c r="K51" i="24"/>
  <c r="L50" i="24"/>
  <c r="K50" i="24"/>
  <c r="L49" i="24"/>
  <c r="K49" i="24"/>
  <c r="L48" i="24"/>
  <c r="K48" i="24"/>
  <c r="L47" i="24"/>
  <c r="K47" i="24"/>
  <c r="L46" i="24"/>
  <c r="K46" i="24"/>
  <c r="L44" i="24"/>
  <c r="K44" i="24"/>
  <c r="L43" i="24"/>
  <c r="K43" i="24"/>
  <c r="L41" i="24"/>
  <c r="K41" i="24"/>
  <c r="L40" i="24"/>
  <c r="K40" i="24"/>
  <c r="L39" i="24"/>
  <c r="K39" i="24"/>
  <c r="L38" i="24"/>
  <c r="K38" i="24"/>
  <c r="L37" i="24"/>
  <c r="K37" i="24"/>
  <c r="L36" i="24"/>
  <c r="K36" i="24"/>
  <c r="L35" i="24"/>
  <c r="K35" i="24"/>
  <c r="L34" i="24"/>
  <c r="K34" i="24"/>
  <c r="L25" i="24"/>
  <c r="K25" i="24"/>
  <c r="L24" i="24"/>
  <c r="K24" i="24"/>
  <c r="L23" i="24"/>
  <c r="K23" i="24"/>
  <c r="L21" i="24"/>
  <c r="K21" i="24"/>
  <c r="L20" i="24"/>
  <c r="K20" i="24"/>
  <c r="L19" i="24"/>
  <c r="K19" i="24"/>
  <c r="L18" i="24"/>
  <c r="K18" i="24"/>
  <c r="L17" i="24"/>
  <c r="K17" i="24"/>
  <c r="L16" i="24"/>
  <c r="K16" i="24"/>
  <c r="L15" i="24"/>
  <c r="K15" i="24"/>
  <c r="L13" i="24"/>
  <c r="K13" i="24"/>
  <c r="L12" i="24"/>
  <c r="K12" i="24"/>
  <c r="L10" i="24"/>
  <c r="K10" i="24"/>
  <c r="L9" i="24"/>
  <c r="K9" i="24"/>
  <c r="L8" i="24"/>
  <c r="K8" i="24"/>
  <c r="L7" i="24"/>
  <c r="K7" i="24"/>
  <c r="L6" i="24"/>
  <c r="K6" i="24"/>
  <c r="L5" i="24"/>
  <c r="K5" i="24"/>
  <c r="L4" i="24"/>
  <c r="K4" i="24"/>
  <c r="L3" i="24"/>
  <c r="K3" i="24"/>
  <c r="L82" i="23"/>
  <c r="K82" i="23"/>
  <c r="L81" i="23"/>
  <c r="K81" i="23"/>
  <c r="L80" i="23"/>
  <c r="K80" i="23"/>
  <c r="L79" i="23"/>
  <c r="K79" i="23"/>
  <c r="L78" i="23"/>
  <c r="K78" i="23"/>
  <c r="L77" i="23"/>
  <c r="K77" i="23"/>
  <c r="L76" i="23"/>
  <c r="K76" i="23"/>
  <c r="L75" i="23"/>
  <c r="K75" i="23"/>
  <c r="L74" i="23"/>
  <c r="K74" i="23"/>
  <c r="L72" i="23"/>
  <c r="K72" i="23"/>
  <c r="L71" i="23"/>
  <c r="K71" i="23"/>
  <c r="L70" i="23"/>
  <c r="K70" i="23"/>
  <c r="L69" i="23"/>
  <c r="K69" i="23"/>
  <c r="L68" i="23"/>
  <c r="K68" i="23"/>
  <c r="L67" i="23"/>
  <c r="K67" i="23"/>
  <c r="L66" i="23"/>
  <c r="K66" i="23"/>
  <c r="L65" i="23"/>
  <c r="K65" i="23"/>
  <c r="L64" i="23"/>
  <c r="K64" i="23"/>
  <c r="L63" i="23"/>
  <c r="K63" i="23"/>
  <c r="L62" i="23"/>
  <c r="K62" i="23"/>
  <c r="L61" i="23"/>
  <c r="K61" i="23"/>
  <c r="L60" i="23"/>
  <c r="K60" i="23"/>
  <c r="L59" i="23"/>
  <c r="K59" i="23"/>
  <c r="L58" i="23"/>
  <c r="K58" i="23"/>
  <c r="L57" i="23"/>
  <c r="K57" i="23"/>
  <c r="L56" i="23"/>
  <c r="K56" i="23"/>
  <c r="L55" i="23"/>
  <c r="K55" i="23"/>
  <c r="L54" i="23"/>
  <c r="K54" i="23"/>
  <c r="L53" i="23"/>
  <c r="K53" i="23"/>
  <c r="L52" i="23"/>
  <c r="K52" i="23"/>
  <c r="L51" i="23"/>
  <c r="K51" i="23"/>
  <c r="L50" i="23"/>
  <c r="K50" i="23"/>
  <c r="L49" i="23"/>
  <c r="K49" i="23"/>
  <c r="L48" i="23"/>
  <c r="K48" i="23"/>
  <c r="L47" i="23"/>
  <c r="K47" i="23"/>
  <c r="L46" i="23"/>
  <c r="K46" i="23"/>
  <c r="L45" i="23"/>
  <c r="K45" i="23"/>
  <c r="L43" i="23"/>
  <c r="K43" i="23"/>
  <c r="L42" i="23"/>
  <c r="K42" i="23"/>
  <c r="L41" i="23"/>
  <c r="K41" i="23"/>
  <c r="L40" i="23"/>
  <c r="K40" i="23"/>
  <c r="L39" i="23"/>
  <c r="K39" i="23"/>
  <c r="L38" i="23"/>
  <c r="K38" i="23"/>
  <c r="L37" i="23"/>
  <c r="K37" i="23"/>
  <c r="L36" i="23"/>
  <c r="K36" i="23"/>
  <c r="L34" i="23"/>
  <c r="K34" i="23"/>
  <c r="L33" i="23"/>
  <c r="K33" i="23"/>
  <c r="L32" i="23"/>
  <c r="K32" i="23"/>
  <c r="L31" i="23"/>
  <c r="K31" i="23"/>
  <c r="L30" i="23"/>
  <c r="K30" i="23"/>
  <c r="L29" i="23"/>
  <c r="K29" i="23"/>
  <c r="L28" i="23"/>
  <c r="K28" i="23"/>
  <c r="L27" i="23"/>
  <c r="K27" i="23"/>
  <c r="L26" i="23"/>
  <c r="K26" i="23"/>
  <c r="L25" i="23"/>
  <c r="K25" i="23"/>
  <c r="L24" i="23"/>
  <c r="K24" i="23"/>
  <c r="L23" i="23"/>
  <c r="K23" i="23"/>
  <c r="L22" i="23"/>
  <c r="K22" i="23"/>
  <c r="L21" i="23"/>
  <c r="K21" i="23"/>
  <c r="L20" i="23"/>
  <c r="K20" i="23"/>
  <c r="L19" i="23"/>
  <c r="K19" i="23"/>
  <c r="L18" i="23"/>
  <c r="K18" i="23"/>
  <c r="L17" i="23"/>
  <c r="K17" i="23"/>
  <c r="L16" i="23"/>
  <c r="K16" i="23"/>
  <c r="L15" i="23"/>
  <c r="K15" i="23"/>
  <c r="L14" i="23"/>
  <c r="K14" i="23"/>
  <c r="L13" i="23"/>
  <c r="K13" i="23"/>
  <c r="L12" i="23"/>
  <c r="K12" i="23"/>
  <c r="L11" i="23"/>
  <c r="K11" i="23"/>
  <c r="L10" i="23"/>
  <c r="K10" i="23"/>
  <c r="L9" i="23"/>
  <c r="K9" i="23"/>
  <c r="L8" i="23"/>
  <c r="K8" i="23"/>
  <c r="L7" i="23"/>
  <c r="K7" i="23"/>
  <c r="L6" i="23"/>
  <c r="K6" i="23"/>
  <c r="L5" i="23"/>
  <c r="K5" i="23"/>
  <c r="L4" i="23"/>
  <c r="K4" i="23"/>
  <c r="L3" i="23"/>
  <c r="K3" i="23"/>
  <c r="K31" i="22"/>
  <c r="E31" i="22"/>
  <c r="L30" i="22"/>
  <c r="K30" i="22"/>
  <c r="E30" i="22"/>
  <c r="B31" i="22"/>
  <c r="B30" i="22"/>
  <c r="L29" i="22"/>
  <c r="K29" i="22"/>
  <c r="E29" i="22"/>
  <c r="L28" i="22"/>
  <c r="K28" i="22"/>
  <c r="E28" i="22"/>
  <c r="B29" i="22"/>
  <c r="B28" i="22"/>
  <c r="K29" i="21"/>
  <c r="C29" i="22"/>
  <c r="C28" i="22"/>
  <c r="J14" i="22" l="1"/>
  <c r="I14" i="22"/>
  <c r="J15" i="22"/>
  <c r="I15" i="22"/>
  <c r="J16" i="22"/>
  <c r="I16" i="22"/>
  <c r="J12" i="22"/>
  <c r="I12" i="22"/>
  <c r="J13" i="22"/>
  <c r="I13" i="22"/>
  <c r="D29" i="22"/>
  <c r="I29" i="22" s="1"/>
  <c r="D28" i="22"/>
  <c r="J28" i="22" s="1"/>
  <c r="K26" i="22"/>
  <c r="L25" i="22"/>
  <c r="K25" i="22"/>
  <c r="E25" i="22"/>
  <c r="L24" i="22"/>
  <c r="K24" i="22"/>
  <c r="L23" i="22"/>
  <c r="K23" i="22"/>
  <c r="B26" i="22"/>
  <c r="B25" i="22"/>
  <c r="B24" i="22"/>
  <c r="B23" i="22"/>
  <c r="L22" i="22"/>
  <c r="K22" i="22"/>
  <c r="B22" i="22"/>
  <c r="L20" i="22"/>
  <c r="K20" i="22"/>
  <c r="L19" i="22"/>
  <c r="K19" i="22"/>
  <c r="L17" i="22"/>
  <c r="L10" i="22"/>
  <c r="K10" i="22"/>
  <c r="L9" i="22"/>
  <c r="K9" i="22"/>
  <c r="L8" i="22"/>
  <c r="K8" i="22"/>
  <c r="L7" i="22"/>
  <c r="K7" i="22"/>
  <c r="L6" i="22"/>
  <c r="K6" i="22"/>
  <c r="L5" i="22"/>
  <c r="K5" i="22"/>
  <c r="L4" i="22"/>
  <c r="K4" i="22"/>
  <c r="L3" i="22"/>
  <c r="K3" i="22"/>
  <c r="K23" i="21"/>
  <c r="L23" i="21"/>
  <c r="I28" i="22" l="1"/>
  <c r="J29" i="22"/>
  <c r="K3" i="21"/>
  <c r="L3" i="21"/>
  <c r="K4" i="21"/>
  <c r="L4" i="21"/>
  <c r="K5" i="21"/>
  <c r="L5" i="21"/>
  <c r="K6" i="21"/>
  <c r="L6" i="21"/>
  <c r="K7" i="21"/>
  <c r="L7" i="21"/>
  <c r="K8" i="21"/>
  <c r="L8" i="21"/>
  <c r="K9" i="21"/>
  <c r="L9" i="21"/>
  <c r="K10" i="21"/>
  <c r="L10" i="21"/>
  <c r="K13" i="21"/>
  <c r="L13" i="21"/>
  <c r="K14" i="21"/>
  <c r="L14" i="21"/>
  <c r="K15" i="21"/>
  <c r="L15" i="21"/>
  <c r="K16" i="21"/>
  <c r="L16" i="21"/>
  <c r="K18" i="21"/>
  <c r="L18" i="21"/>
  <c r="K19" i="21"/>
  <c r="L19" i="21"/>
  <c r="K21" i="21"/>
  <c r="L21" i="21"/>
  <c r="K22" i="21"/>
  <c r="L22" i="21"/>
  <c r="K24" i="21"/>
  <c r="L24" i="21"/>
  <c r="K25" i="21"/>
  <c r="L25" i="21"/>
  <c r="K28" i="21"/>
  <c r="K30" i="21"/>
  <c r="L30" i="21"/>
  <c r="K31" i="21"/>
  <c r="L31" i="21"/>
  <c r="C30" i="22"/>
  <c r="D30" i="29"/>
  <c r="C30" i="29"/>
  <c r="C31" i="22" l="1"/>
  <c r="C31" i="21"/>
  <c r="D30" i="22"/>
  <c r="J30" i="22" s="1"/>
  <c r="E30" i="29"/>
  <c r="H30" i="29" s="1"/>
  <c r="D31" i="22"/>
  <c r="D31" i="21"/>
  <c r="J31" i="22" l="1"/>
  <c r="I31" i="22"/>
  <c r="I30" i="22"/>
  <c r="J30" i="29"/>
  <c r="I30" i="29"/>
  <c r="D25" i="29"/>
  <c r="D26" i="22"/>
  <c r="D65" i="22" l="1"/>
  <c r="D66" i="22"/>
  <c r="C66" i="22"/>
  <c r="C25" i="22"/>
  <c r="C25" i="29"/>
  <c r="C65" i="22"/>
  <c r="J65" i="22"/>
  <c r="C68" i="22"/>
  <c r="J68" i="22"/>
  <c r="E25" i="29"/>
  <c r="H25" i="29" s="1"/>
  <c r="H68" i="22"/>
  <c r="D68" i="22"/>
  <c r="H65" i="22"/>
  <c r="J66" i="22"/>
  <c r="H66" i="22"/>
  <c r="E26" i="22"/>
  <c r="D25" i="22"/>
  <c r="E20" i="29"/>
  <c r="D16" i="29"/>
  <c r="D18" i="29" s="1"/>
  <c r="D17" i="29" s="1"/>
  <c r="J25" i="22" l="1"/>
  <c r="I25" i="22"/>
  <c r="I25" i="29"/>
  <c r="J25" i="29"/>
  <c r="D20" i="29"/>
  <c r="C20" i="29" s="1"/>
  <c r="H20" i="29"/>
  <c r="C16" i="29"/>
  <c r="C18" i="29"/>
  <c r="C17" i="29"/>
  <c r="E18" i="29"/>
  <c r="H18" i="29" s="1"/>
  <c r="E16" i="29"/>
  <c r="H16" i="29" s="1"/>
  <c r="D60" i="22"/>
  <c r="H60" i="22"/>
  <c r="E17" i="29"/>
  <c r="H17" i="29" s="1"/>
  <c r="E14" i="29"/>
  <c r="H14" i="29" s="1"/>
  <c r="D14" i="29"/>
  <c r="C14" i="29"/>
  <c r="I18" i="29" l="1"/>
  <c r="I16" i="29"/>
  <c r="I17" i="29"/>
  <c r="I14" i="29"/>
  <c r="I20" i="29"/>
  <c r="J17" i="29"/>
  <c r="J18" i="29"/>
  <c r="J16" i="29"/>
  <c r="J14" i="29"/>
  <c r="C17" i="22"/>
  <c r="E19" i="29" l="1"/>
  <c r="J20" i="29"/>
  <c r="E17" i="22"/>
  <c r="D17" i="22"/>
  <c r="J17" i="22" s="1"/>
  <c r="D13" i="29"/>
  <c r="D12" i="29"/>
  <c r="D13" i="21"/>
  <c r="I17" i="22" l="1"/>
  <c r="D19" i="29"/>
  <c r="C19" i="29" s="1"/>
  <c r="H19" i="29"/>
  <c r="E12" i="29"/>
  <c r="H12" i="29" s="1"/>
  <c r="E13" i="29"/>
  <c r="H13" i="29" s="1"/>
  <c r="C13" i="29"/>
  <c r="C12" i="29"/>
  <c r="C13" i="21"/>
  <c r="I12" i="29" l="1"/>
  <c r="J13" i="29"/>
  <c r="I13" i="29"/>
  <c r="J12" i="29"/>
  <c r="J19" i="29" l="1"/>
  <c r="I19" i="29"/>
  <c r="C28" i="21"/>
  <c r="C29" i="21"/>
  <c r="E30" i="21"/>
  <c r="D29" i="21"/>
  <c r="D30" i="21"/>
  <c r="C30" i="21"/>
  <c r="D28" i="21"/>
  <c r="C27" i="21" l="1"/>
  <c r="D27" i="21"/>
  <c r="E20" i="22"/>
  <c r="C14" i="21" l="1"/>
  <c r="C15" i="21"/>
  <c r="D15" i="21"/>
  <c r="D14" i="21"/>
  <c r="D49" i="22" l="1"/>
  <c r="C49" i="22" l="1"/>
  <c r="E49" i="22"/>
  <c r="D24" i="24"/>
  <c r="C24" i="24"/>
  <c r="D23" i="24"/>
  <c r="C23" i="24"/>
  <c r="D20" i="24"/>
  <c r="C20" i="24"/>
  <c r="D19" i="24"/>
  <c r="C19" i="24"/>
  <c r="D17" i="24"/>
  <c r="C17" i="24"/>
  <c r="D21" i="24"/>
  <c r="C21" i="24"/>
  <c r="D18" i="24"/>
  <c r="C18" i="24"/>
  <c r="D16" i="24"/>
  <c r="C16" i="24"/>
  <c r="D15" i="24"/>
  <c r="C15" i="24"/>
  <c r="D13" i="24"/>
  <c r="C13" i="24"/>
  <c r="D12" i="24"/>
  <c r="D11" i="24" s="1"/>
  <c r="C12" i="24"/>
  <c r="D6" i="24"/>
  <c r="C6" i="24"/>
  <c r="D10" i="24"/>
  <c r="C10" i="24"/>
  <c r="D7" i="24"/>
  <c r="C7" i="24"/>
  <c r="D5" i="24"/>
  <c r="C5" i="24"/>
  <c r="D8" i="24"/>
  <c r="C8" i="24"/>
  <c r="D9" i="24"/>
  <c r="C9" i="24"/>
  <c r="D4" i="24"/>
  <c r="C4" i="24"/>
  <c r="D3" i="24"/>
  <c r="C3" i="24"/>
  <c r="I49" i="22" l="1"/>
  <c r="J49" i="22"/>
  <c r="C11" i="24"/>
  <c r="E12" i="24"/>
  <c r="I12" i="24" s="1"/>
  <c r="D2" i="24"/>
  <c r="D25" i="24" s="1"/>
  <c r="D14" i="24"/>
  <c r="C22" i="24"/>
  <c r="C2" i="24"/>
  <c r="C25" i="24" s="1"/>
  <c r="E9" i="24"/>
  <c r="H9" i="24" s="1"/>
  <c r="E10" i="24"/>
  <c r="H10" i="24" s="1"/>
  <c r="E15" i="24"/>
  <c r="H15" i="24" s="1"/>
  <c r="E17" i="24"/>
  <c r="H17" i="24" s="1"/>
  <c r="D22" i="24"/>
  <c r="E24" i="24"/>
  <c r="H24" i="24" s="1"/>
  <c r="E4" i="24"/>
  <c r="H4" i="24" s="1"/>
  <c r="E7" i="24"/>
  <c r="H7" i="24" s="1"/>
  <c r="E13" i="24"/>
  <c r="H13" i="24" s="1"/>
  <c r="E21" i="24"/>
  <c r="H21" i="24" s="1"/>
  <c r="E23" i="24"/>
  <c r="H23" i="24" s="1"/>
  <c r="E3" i="24"/>
  <c r="H3" i="24" s="1"/>
  <c r="E5" i="24"/>
  <c r="H5" i="24" s="1"/>
  <c r="C14" i="24"/>
  <c r="E18" i="24"/>
  <c r="H18" i="24" s="1"/>
  <c r="E20" i="24"/>
  <c r="H20" i="24" s="1"/>
  <c r="E8" i="24"/>
  <c r="H8" i="24" s="1"/>
  <c r="E6" i="24"/>
  <c r="H6" i="24" s="1"/>
  <c r="E16" i="24"/>
  <c r="H16" i="24" s="1"/>
  <c r="E19" i="24"/>
  <c r="H19" i="24" s="1"/>
  <c r="I7" i="24" l="1"/>
  <c r="I10" i="24"/>
  <c r="I19" i="24"/>
  <c r="I3" i="24"/>
  <c r="I5" i="24"/>
  <c r="I9" i="24"/>
  <c r="I4" i="24"/>
  <c r="I8" i="24"/>
  <c r="I17" i="24"/>
  <c r="I16" i="24"/>
  <c r="J24" i="24"/>
  <c r="I13" i="24"/>
  <c r="I15" i="24"/>
  <c r="I6" i="24"/>
  <c r="I18" i="24"/>
  <c r="J19" i="24"/>
  <c r="I20" i="24"/>
  <c r="I21" i="24"/>
  <c r="I23" i="24"/>
  <c r="I24" i="24"/>
  <c r="J4" i="24"/>
  <c r="J20" i="24"/>
  <c r="J8" i="24"/>
  <c r="J6" i="24"/>
  <c r="J23" i="24"/>
  <c r="J16" i="24"/>
  <c r="E11" i="24"/>
  <c r="H11" i="24" s="1"/>
  <c r="H12" i="24"/>
  <c r="J12" i="24"/>
  <c r="J9" i="24"/>
  <c r="J7" i="24"/>
  <c r="J5" i="24"/>
  <c r="J3" i="24"/>
  <c r="J13" i="24"/>
  <c r="J18" i="24"/>
  <c r="J21" i="24"/>
  <c r="J17" i="24"/>
  <c r="J15" i="24"/>
  <c r="J10" i="24"/>
  <c r="E2" i="24"/>
  <c r="E25" i="24" s="1"/>
  <c r="E22" i="24"/>
  <c r="H22" i="24" s="1"/>
  <c r="E14" i="24"/>
  <c r="H14" i="24" s="1"/>
  <c r="H2" i="24" l="1"/>
  <c r="I11" i="24"/>
  <c r="I2" i="24"/>
  <c r="J11" i="24"/>
  <c r="I22" i="24"/>
  <c r="J2" i="24"/>
  <c r="J22" i="24"/>
  <c r="I14" i="24"/>
  <c r="C16" i="21"/>
  <c r="C12" i="21" s="1"/>
  <c r="C9" i="21"/>
  <c r="C5" i="21"/>
  <c r="C23" i="21"/>
  <c r="C4" i="21"/>
  <c r="C6" i="21"/>
  <c r="C24" i="21"/>
  <c r="C22" i="21"/>
  <c r="C25" i="21"/>
  <c r="C21" i="21"/>
  <c r="J14" i="24"/>
  <c r="C18" i="21"/>
  <c r="C10" i="21"/>
  <c r="C8" i="21"/>
  <c r="C7" i="21"/>
  <c r="H26" i="24"/>
  <c r="D23" i="21"/>
  <c r="D5" i="21"/>
  <c r="D10" i="21"/>
  <c r="D18" i="21"/>
  <c r="D25" i="21"/>
  <c r="C19" i="21"/>
  <c r="D4" i="21"/>
  <c r="D8" i="21"/>
  <c r="D6" i="21"/>
  <c r="D19" i="21"/>
  <c r="D22" i="21"/>
  <c r="D21" i="21"/>
  <c r="D24" i="21"/>
  <c r="D3" i="21"/>
  <c r="D9" i="21"/>
  <c r="D7" i="21"/>
  <c r="D16" i="21"/>
  <c r="D12" i="21" s="1"/>
  <c r="A43" i="23"/>
  <c r="A42" i="23"/>
  <c r="A41" i="23"/>
  <c r="D43" i="23"/>
  <c r="C43" i="23"/>
  <c r="D42" i="23"/>
  <c r="C42" i="23"/>
  <c r="D41" i="23"/>
  <c r="C41" i="23"/>
  <c r="A81" i="23"/>
  <c r="A80" i="23"/>
  <c r="A79" i="23"/>
  <c r="D81" i="23"/>
  <c r="C81" i="23"/>
  <c r="D80" i="23"/>
  <c r="C80" i="23"/>
  <c r="D79" i="23"/>
  <c r="C79" i="23"/>
  <c r="A77" i="23"/>
  <c r="A76" i="23"/>
  <c r="A75" i="23"/>
  <c r="D77" i="23"/>
  <c r="C77" i="23"/>
  <c r="D76" i="23"/>
  <c r="C76" i="23"/>
  <c r="D75" i="23"/>
  <c r="C75" i="23"/>
  <c r="A68" i="23"/>
  <c r="A67" i="23"/>
  <c r="A66" i="23"/>
  <c r="D68" i="23"/>
  <c r="C68" i="23"/>
  <c r="D67" i="23"/>
  <c r="C67" i="23"/>
  <c r="D66" i="23"/>
  <c r="C66" i="23"/>
  <c r="A56" i="23"/>
  <c r="A55" i="23"/>
  <c r="A54" i="23"/>
  <c r="D56" i="23"/>
  <c r="C56" i="23"/>
  <c r="D55" i="23"/>
  <c r="C55" i="23"/>
  <c r="D54" i="23"/>
  <c r="C54" i="23"/>
  <c r="A72" i="23"/>
  <c r="A71" i="23"/>
  <c r="A70" i="23"/>
  <c r="D72" i="23"/>
  <c r="C72" i="23"/>
  <c r="D71" i="23"/>
  <c r="C71" i="23"/>
  <c r="D70" i="23"/>
  <c r="C70" i="23"/>
  <c r="A60" i="23"/>
  <c r="A59" i="23"/>
  <c r="A58" i="23"/>
  <c r="D60" i="23"/>
  <c r="C60" i="23"/>
  <c r="D59" i="23"/>
  <c r="C59" i="23"/>
  <c r="D58" i="23"/>
  <c r="C58" i="23"/>
  <c r="A39" i="23"/>
  <c r="A38" i="23"/>
  <c r="A37" i="23"/>
  <c r="D39" i="23"/>
  <c r="C39" i="23"/>
  <c r="D38" i="23"/>
  <c r="C38" i="23"/>
  <c r="D37" i="23"/>
  <c r="C37" i="23"/>
  <c r="A64" i="23"/>
  <c r="A63" i="23"/>
  <c r="A62" i="23"/>
  <c r="D64" i="23"/>
  <c r="C64" i="23"/>
  <c r="D63" i="23"/>
  <c r="C63" i="23"/>
  <c r="D62" i="23"/>
  <c r="C62" i="23"/>
  <c r="A52" i="23"/>
  <c r="A51" i="23"/>
  <c r="A50" i="23"/>
  <c r="D52" i="23"/>
  <c r="C52" i="23"/>
  <c r="D51" i="23"/>
  <c r="C51" i="23"/>
  <c r="D50" i="23"/>
  <c r="C50" i="23"/>
  <c r="A48" i="23"/>
  <c r="A47" i="23"/>
  <c r="A46" i="23"/>
  <c r="D48" i="23"/>
  <c r="C48" i="23"/>
  <c r="D47" i="23"/>
  <c r="C47" i="23"/>
  <c r="D46" i="23"/>
  <c r="C46" i="23"/>
  <c r="A18" i="23"/>
  <c r="A17" i="23"/>
  <c r="A16" i="23"/>
  <c r="D18" i="23"/>
  <c r="C18" i="23"/>
  <c r="D17" i="23"/>
  <c r="C17" i="23"/>
  <c r="D16" i="23"/>
  <c r="C16" i="23"/>
  <c r="A34" i="23"/>
  <c r="A33" i="23"/>
  <c r="A32" i="23"/>
  <c r="D34" i="23"/>
  <c r="C34" i="23"/>
  <c r="D33" i="23"/>
  <c r="C33" i="23"/>
  <c r="D32" i="23"/>
  <c r="C32" i="23"/>
  <c r="A22" i="23"/>
  <c r="A21" i="23"/>
  <c r="A20" i="23"/>
  <c r="D22" i="23"/>
  <c r="C22" i="23"/>
  <c r="D21" i="23"/>
  <c r="C21" i="23"/>
  <c r="D20" i="23"/>
  <c r="C20" i="23"/>
  <c r="A14" i="23"/>
  <c r="A13" i="23"/>
  <c r="A12" i="23"/>
  <c r="D14" i="23"/>
  <c r="C14" i="23"/>
  <c r="D13" i="23"/>
  <c r="C13" i="23"/>
  <c r="D12" i="23"/>
  <c r="C12" i="23"/>
  <c r="A26" i="23"/>
  <c r="A25" i="23"/>
  <c r="A24" i="23"/>
  <c r="D26" i="23"/>
  <c r="C26" i="23"/>
  <c r="D25" i="23"/>
  <c r="C25" i="23"/>
  <c r="D24" i="23"/>
  <c r="C24" i="23"/>
  <c r="A6" i="23"/>
  <c r="A5" i="23"/>
  <c r="A4" i="23"/>
  <c r="D6" i="23"/>
  <c r="C6" i="23"/>
  <c r="D5" i="23"/>
  <c r="C5" i="23"/>
  <c r="D4" i="23"/>
  <c r="C4" i="23"/>
  <c r="D17" i="21" l="1"/>
  <c r="C17" i="21"/>
  <c r="D36" i="21"/>
  <c r="I26" i="24"/>
  <c r="J26" i="24"/>
  <c r="E76" i="23"/>
  <c r="H76" i="23" s="1"/>
  <c r="E38" i="23"/>
  <c r="H38" i="23" s="1"/>
  <c r="E74" i="23"/>
  <c r="H74" i="23" s="1"/>
  <c r="E36" i="23"/>
  <c r="C34" i="24"/>
  <c r="C3" i="23"/>
  <c r="E5" i="23"/>
  <c r="H5" i="23" s="1"/>
  <c r="D35" i="24"/>
  <c r="H8" i="23"/>
  <c r="H27" i="23"/>
  <c r="E26" i="23"/>
  <c r="H26" i="23" s="1"/>
  <c r="C36" i="24"/>
  <c r="C11" i="23"/>
  <c r="E13" i="23"/>
  <c r="H13" i="23" s="1"/>
  <c r="D38" i="24"/>
  <c r="D19" i="23"/>
  <c r="E20" i="23"/>
  <c r="H20" i="23" s="1"/>
  <c r="E31" i="23"/>
  <c r="H31" i="23" s="1"/>
  <c r="E18" i="23"/>
  <c r="H18" i="23" s="1"/>
  <c r="C46" i="24"/>
  <c r="C45" i="23"/>
  <c r="E47" i="23"/>
  <c r="H47" i="23" s="1"/>
  <c r="D47" i="24"/>
  <c r="D49" i="23"/>
  <c r="E50" i="23"/>
  <c r="H50" i="23" s="1"/>
  <c r="E61" i="23"/>
  <c r="H61" i="23" s="1"/>
  <c r="E39" i="23"/>
  <c r="H39" i="23" s="1"/>
  <c r="C49" i="24"/>
  <c r="C57" i="23"/>
  <c r="E59" i="23"/>
  <c r="H59" i="23" s="1"/>
  <c r="D52" i="24"/>
  <c r="D69" i="23"/>
  <c r="E70" i="23"/>
  <c r="H70" i="23" s="1"/>
  <c r="E53" i="23"/>
  <c r="H53" i="23" s="1"/>
  <c r="E68" i="23"/>
  <c r="H68" i="23" s="1"/>
  <c r="C54" i="24"/>
  <c r="C74" i="23"/>
  <c r="D55" i="24"/>
  <c r="D78" i="23"/>
  <c r="E79" i="23"/>
  <c r="H79" i="23" s="1"/>
  <c r="E40" i="23"/>
  <c r="H40" i="23" s="1"/>
  <c r="D34" i="24"/>
  <c r="D3" i="23"/>
  <c r="E4" i="23"/>
  <c r="H4" i="23" s="1"/>
  <c r="H7" i="23"/>
  <c r="H30" i="23"/>
  <c r="C39" i="24"/>
  <c r="C23" i="23"/>
  <c r="E25" i="23"/>
  <c r="H25" i="23" s="1"/>
  <c r="D36" i="24"/>
  <c r="D11" i="23"/>
  <c r="E12" i="23"/>
  <c r="H12" i="23" s="1"/>
  <c r="E19" i="23"/>
  <c r="H19" i="23" s="1"/>
  <c r="E34" i="23"/>
  <c r="H34" i="23" s="1"/>
  <c r="C37" i="24"/>
  <c r="C15" i="23"/>
  <c r="E17" i="23"/>
  <c r="H17" i="23" s="1"/>
  <c r="D46" i="24"/>
  <c r="D45" i="23"/>
  <c r="E46" i="23"/>
  <c r="H46" i="23" s="1"/>
  <c r="E49" i="23"/>
  <c r="H49" i="23" s="1"/>
  <c r="E64" i="23"/>
  <c r="H64" i="23" s="1"/>
  <c r="C43" i="24"/>
  <c r="C36" i="23"/>
  <c r="D49" i="24"/>
  <c r="D57" i="23"/>
  <c r="E58" i="23"/>
  <c r="H58" i="23" s="1"/>
  <c r="E69" i="23"/>
  <c r="H69" i="23" s="1"/>
  <c r="E56" i="23"/>
  <c r="H56" i="23" s="1"/>
  <c r="C51" i="24"/>
  <c r="C65" i="23"/>
  <c r="E67" i="23"/>
  <c r="H67" i="23" s="1"/>
  <c r="D54" i="24"/>
  <c r="D74" i="23"/>
  <c r="E75" i="23"/>
  <c r="H75" i="23" s="1"/>
  <c r="E78" i="23"/>
  <c r="H78" i="23" s="1"/>
  <c r="E43" i="23"/>
  <c r="H43" i="23" s="1"/>
  <c r="E3" i="23"/>
  <c r="H3" i="23" s="1"/>
  <c r="H10" i="23"/>
  <c r="C40" i="24"/>
  <c r="H29" i="23"/>
  <c r="D39" i="24"/>
  <c r="D23" i="23"/>
  <c r="E24" i="23"/>
  <c r="H24" i="23" s="1"/>
  <c r="E11" i="23"/>
  <c r="H11" i="23" s="1"/>
  <c r="E22" i="23"/>
  <c r="H22" i="23" s="1"/>
  <c r="C41" i="24"/>
  <c r="C31" i="23"/>
  <c r="E33" i="23"/>
  <c r="H33" i="23" s="1"/>
  <c r="D37" i="24"/>
  <c r="D15" i="23"/>
  <c r="E16" i="23"/>
  <c r="H16" i="23" s="1"/>
  <c r="E45" i="23"/>
  <c r="H45" i="23" s="1"/>
  <c r="E52" i="23"/>
  <c r="H52" i="23" s="1"/>
  <c r="C50" i="24"/>
  <c r="C61" i="23"/>
  <c r="E63" i="23"/>
  <c r="H63" i="23" s="1"/>
  <c r="D43" i="24"/>
  <c r="D42" i="24" s="1"/>
  <c r="D36" i="23"/>
  <c r="D35" i="23" s="1"/>
  <c r="E37" i="23"/>
  <c r="H37" i="23" s="1"/>
  <c r="E57" i="23"/>
  <c r="H57" i="23" s="1"/>
  <c r="E72" i="23"/>
  <c r="H72" i="23" s="1"/>
  <c r="C48" i="24"/>
  <c r="C53" i="23"/>
  <c r="E55" i="23"/>
  <c r="H55" i="23" s="1"/>
  <c r="D51" i="24"/>
  <c r="D65" i="23"/>
  <c r="E66" i="23"/>
  <c r="H66" i="23" s="1"/>
  <c r="E81" i="23"/>
  <c r="H81" i="23" s="1"/>
  <c r="C44" i="24"/>
  <c r="C40" i="23"/>
  <c r="E42" i="23"/>
  <c r="H42" i="23" s="1"/>
  <c r="E6" i="23"/>
  <c r="H6" i="23" s="1"/>
  <c r="C35" i="24"/>
  <c r="H9" i="23"/>
  <c r="D40" i="24"/>
  <c r="H28" i="23"/>
  <c r="E23" i="23"/>
  <c r="H23" i="23" s="1"/>
  <c r="E14" i="23"/>
  <c r="H14" i="23" s="1"/>
  <c r="C38" i="24"/>
  <c r="C19" i="23"/>
  <c r="E21" i="23"/>
  <c r="H21" i="23" s="1"/>
  <c r="D41" i="24"/>
  <c r="D31" i="23"/>
  <c r="E32" i="23"/>
  <c r="H32" i="23" s="1"/>
  <c r="E15" i="23"/>
  <c r="H15" i="23" s="1"/>
  <c r="E48" i="23"/>
  <c r="H48" i="23" s="1"/>
  <c r="C47" i="24"/>
  <c r="C49" i="23"/>
  <c r="E51" i="23"/>
  <c r="H51" i="23" s="1"/>
  <c r="D50" i="24"/>
  <c r="D61" i="23"/>
  <c r="E62" i="23"/>
  <c r="H62" i="23" s="1"/>
  <c r="E60" i="23"/>
  <c r="H60" i="23" s="1"/>
  <c r="C52" i="24"/>
  <c r="C69" i="23"/>
  <c r="E71" i="23"/>
  <c r="H71" i="23" s="1"/>
  <c r="D48" i="24"/>
  <c r="D53" i="23"/>
  <c r="E54" i="23"/>
  <c r="H54" i="23" s="1"/>
  <c r="E65" i="23"/>
  <c r="H65" i="23" s="1"/>
  <c r="E77" i="23"/>
  <c r="H77" i="23" s="1"/>
  <c r="C55" i="24"/>
  <c r="C78" i="23"/>
  <c r="E80" i="23"/>
  <c r="H80" i="23" s="1"/>
  <c r="D44" i="24"/>
  <c r="D40" i="23"/>
  <c r="E41" i="23"/>
  <c r="H41" i="23" s="1"/>
  <c r="E24" i="29"/>
  <c r="D24" i="29"/>
  <c r="H25" i="24" l="1"/>
  <c r="I25" i="24"/>
  <c r="J25" i="24"/>
  <c r="I57" i="23"/>
  <c r="I45" i="23"/>
  <c r="I3" i="23"/>
  <c r="J11" i="23"/>
  <c r="I11" i="23"/>
  <c r="I31" i="23"/>
  <c r="J30" i="23"/>
  <c r="I80" i="23"/>
  <c r="I55" i="23"/>
  <c r="I33" i="23"/>
  <c r="I56" i="23"/>
  <c r="I21" i="23"/>
  <c r="I40" i="23"/>
  <c r="I16" i="23"/>
  <c r="I10" i="23"/>
  <c r="I4" i="23"/>
  <c r="I38" i="23"/>
  <c r="I14" i="23"/>
  <c r="I49" i="23"/>
  <c r="I7" i="23"/>
  <c r="I53" i="23"/>
  <c r="I15" i="23"/>
  <c r="J29" i="23"/>
  <c r="I67" i="23"/>
  <c r="I39" i="23"/>
  <c r="I20" i="23"/>
  <c r="I51" i="23"/>
  <c r="I12" i="23"/>
  <c r="I37" i="23"/>
  <c r="I22" i="23"/>
  <c r="I6" i="23"/>
  <c r="I9" i="23"/>
  <c r="I48" i="23"/>
  <c r="I25" i="23"/>
  <c r="I27" i="23"/>
  <c r="J6" i="23"/>
  <c r="I64" i="23"/>
  <c r="I50" i="23"/>
  <c r="I29" i="23"/>
  <c r="I46" i="23"/>
  <c r="I30" i="23"/>
  <c r="I52" i="23"/>
  <c r="I13" i="23"/>
  <c r="I26" i="23"/>
  <c r="I43" i="23"/>
  <c r="I17" i="23"/>
  <c r="I28" i="23"/>
  <c r="I19" i="23"/>
  <c r="I36" i="23"/>
  <c r="I23" i="23"/>
  <c r="J10" i="23"/>
  <c r="I81" i="23"/>
  <c r="I60" i="23"/>
  <c r="I18" i="23"/>
  <c r="I41" i="23"/>
  <c r="I34" i="23"/>
  <c r="I42" i="23"/>
  <c r="I47" i="23"/>
  <c r="I24" i="23"/>
  <c r="I8" i="23"/>
  <c r="I54" i="23"/>
  <c r="I32" i="23"/>
  <c r="I5" i="23"/>
  <c r="I59" i="23"/>
  <c r="I58" i="23"/>
  <c r="I62" i="23"/>
  <c r="C24" i="29"/>
  <c r="I61" i="23"/>
  <c r="I63" i="23"/>
  <c r="I65" i="23"/>
  <c r="I68" i="23"/>
  <c r="J67" i="23"/>
  <c r="I66" i="23"/>
  <c r="I69" i="23"/>
  <c r="I72" i="23"/>
  <c r="I70" i="23"/>
  <c r="I71" i="23"/>
  <c r="I74" i="23"/>
  <c r="I77" i="23"/>
  <c r="I75" i="23"/>
  <c r="I76" i="23"/>
  <c r="I78" i="23"/>
  <c r="I79" i="23"/>
  <c r="J74" i="23"/>
  <c r="J81" i="23"/>
  <c r="J16" i="23"/>
  <c r="J52" i="23"/>
  <c r="J65" i="23"/>
  <c r="J78" i="23"/>
  <c r="J75" i="23"/>
  <c r="J57" i="23"/>
  <c r="J49" i="23"/>
  <c r="J4" i="23"/>
  <c r="J28" i="23"/>
  <c r="J79" i="23"/>
  <c r="J63" i="23"/>
  <c r="J68" i="23"/>
  <c r="J66" i="23"/>
  <c r="J80" i="23"/>
  <c r="J45" i="23"/>
  <c r="J3" i="23"/>
  <c r="J61" i="23"/>
  <c r="J27" i="23"/>
  <c r="J34" i="23"/>
  <c r="J8" i="23"/>
  <c r="J77" i="23"/>
  <c r="J76" i="23"/>
  <c r="J62" i="23"/>
  <c r="J64" i="23"/>
  <c r="J55" i="23"/>
  <c r="J51" i="23"/>
  <c r="J50" i="23"/>
  <c r="J48" i="23"/>
  <c r="J46" i="23"/>
  <c r="J47" i="23"/>
  <c r="C35" i="23"/>
  <c r="J36" i="23"/>
  <c r="C42" i="24"/>
  <c r="J37" i="23"/>
  <c r="E35" i="23"/>
  <c r="H35" i="23" s="1"/>
  <c r="H36" i="23"/>
  <c r="J38" i="23"/>
  <c r="J39" i="23"/>
  <c r="J33" i="23"/>
  <c r="J25" i="23"/>
  <c r="J26" i="23"/>
  <c r="J17" i="23"/>
  <c r="J15" i="23"/>
  <c r="J18" i="23"/>
  <c r="J12" i="23"/>
  <c r="J13" i="23"/>
  <c r="J14" i="23"/>
  <c r="J7" i="23"/>
  <c r="J9" i="23"/>
  <c r="J5" i="23"/>
  <c r="J41" i="23"/>
  <c r="J42" i="23"/>
  <c r="J40" i="23"/>
  <c r="J43" i="23"/>
  <c r="J60" i="23"/>
  <c r="J59" i="23"/>
  <c r="J58" i="23"/>
  <c r="J69" i="23"/>
  <c r="J72" i="23"/>
  <c r="J70" i="23"/>
  <c r="J71" i="23"/>
  <c r="J53" i="23"/>
  <c r="J54" i="23"/>
  <c r="J56" i="23"/>
  <c r="J31" i="23"/>
  <c r="J32" i="23"/>
  <c r="H24" i="29"/>
  <c r="J24" i="23"/>
  <c r="J23" i="23"/>
  <c r="J21" i="23"/>
  <c r="J19" i="23"/>
  <c r="J22" i="23"/>
  <c r="J20" i="23"/>
  <c r="D73" i="23"/>
  <c r="E73" i="23"/>
  <c r="H73" i="23" s="1"/>
  <c r="D53" i="24"/>
  <c r="E35" i="24"/>
  <c r="H35" i="24" s="1"/>
  <c r="E51" i="24"/>
  <c r="H51" i="24" s="1"/>
  <c r="E55" i="24"/>
  <c r="H55" i="24" s="1"/>
  <c r="C53" i="24"/>
  <c r="E34" i="24"/>
  <c r="H34" i="24" s="1"/>
  <c r="E39" i="24"/>
  <c r="H39" i="24" s="1"/>
  <c r="E37" i="24"/>
  <c r="H37" i="24" s="1"/>
  <c r="E44" i="24"/>
  <c r="H44" i="24" s="1"/>
  <c r="E41" i="24"/>
  <c r="H41" i="24" s="1"/>
  <c r="E40" i="24"/>
  <c r="H40" i="24" s="1"/>
  <c r="C45" i="24"/>
  <c r="E38" i="24"/>
  <c r="H38" i="24" s="1"/>
  <c r="E46" i="24"/>
  <c r="H46" i="24" s="1"/>
  <c r="E49" i="24"/>
  <c r="H49" i="24" s="1"/>
  <c r="C33" i="24"/>
  <c r="E36" i="24"/>
  <c r="H36" i="24" s="1"/>
  <c r="E52" i="24"/>
  <c r="H52" i="24" s="1"/>
  <c r="D33" i="24"/>
  <c r="E48" i="24"/>
  <c r="H48" i="24" s="1"/>
  <c r="D45" i="24"/>
  <c r="E50" i="24"/>
  <c r="H50" i="24" s="1"/>
  <c r="E47" i="24"/>
  <c r="H47" i="24" s="1"/>
  <c r="E54" i="24"/>
  <c r="H54" i="24" s="1"/>
  <c r="E43" i="24"/>
  <c r="E2" i="23"/>
  <c r="E82" i="23" s="1"/>
  <c r="C2" i="23"/>
  <c r="C82" i="23" s="1"/>
  <c r="D2" i="23"/>
  <c r="D82" i="23" s="1"/>
  <c r="C73" i="23"/>
  <c r="C44" i="23"/>
  <c r="E44" i="23"/>
  <c r="H44" i="23" s="1"/>
  <c r="D44" i="23"/>
  <c r="H2" i="23" l="1"/>
  <c r="J44" i="24"/>
  <c r="J36" i="24"/>
  <c r="J40" i="24"/>
  <c r="I2" i="23"/>
  <c r="J2" i="23"/>
  <c r="I35" i="23"/>
  <c r="J24" i="29"/>
  <c r="I24" i="29"/>
  <c r="I44" i="23"/>
  <c r="I73" i="23"/>
  <c r="J54" i="24"/>
  <c r="J50" i="24"/>
  <c r="J55" i="24"/>
  <c r="J51" i="24"/>
  <c r="J73" i="23"/>
  <c r="J47" i="24"/>
  <c r="E42" i="24"/>
  <c r="H42" i="24" s="1"/>
  <c r="H43" i="24"/>
  <c r="J43" i="24"/>
  <c r="J35" i="23"/>
  <c r="J38" i="24"/>
  <c r="J37" i="24"/>
  <c r="J35" i="24"/>
  <c r="J34" i="24"/>
  <c r="J49" i="24"/>
  <c r="J52" i="24"/>
  <c r="J48" i="24"/>
  <c r="J44" i="23"/>
  <c r="J46" i="24"/>
  <c r="J41" i="24"/>
  <c r="J39" i="24"/>
  <c r="E53" i="24"/>
  <c r="H53" i="24" s="1"/>
  <c r="H83" i="23"/>
  <c r="E33" i="24"/>
  <c r="H33" i="24" s="1"/>
  <c r="E45" i="24"/>
  <c r="H45" i="24" s="1"/>
  <c r="C56" i="24" l="1"/>
  <c r="D56" i="24"/>
  <c r="D57" i="24" s="1"/>
  <c r="I83" i="23"/>
  <c r="J53" i="24"/>
  <c r="J42" i="24"/>
  <c r="J33" i="24"/>
  <c r="J45" i="24"/>
  <c r="J83" i="23"/>
  <c r="E23" i="29"/>
  <c r="H23" i="29" s="1"/>
  <c r="D23" i="29"/>
  <c r="C23" i="29"/>
  <c r="C57" i="24" l="1"/>
  <c r="H82" i="23"/>
  <c r="E56" i="24"/>
  <c r="I82" i="23"/>
  <c r="J82" i="23"/>
  <c r="I23" i="29"/>
  <c r="J23" i="29"/>
  <c r="C20" i="22"/>
  <c r="D20" i="22"/>
  <c r="J20" i="22" l="1"/>
  <c r="I20" i="22"/>
  <c r="J56" i="24"/>
  <c r="H56" i="24"/>
  <c r="E57" i="24"/>
  <c r="H57" i="24" s="1"/>
  <c r="E22" i="29"/>
  <c r="H22" i="29" s="1"/>
  <c r="D22" i="29"/>
  <c r="C22" i="29"/>
  <c r="J57" i="24" l="1"/>
  <c r="I22" i="29"/>
  <c r="C26" i="22"/>
  <c r="C26" i="29"/>
  <c r="J22" i="29"/>
  <c r="D26" i="29"/>
  <c r="I26" i="22" l="1"/>
  <c r="J26" i="22"/>
  <c r="I26" i="29"/>
  <c r="J26" i="29"/>
  <c r="J60" i="22" l="1"/>
  <c r="C60" i="22"/>
  <c r="D10" i="29" l="1"/>
  <c r="C10" i="29"/>
  <c r="E10" i="29"/>
  <c r="H10" i="29" s="1"/>
  <c r="E8" i="29"/>
  <c r="H8" i="29" s="1"/>
  <c r="D8" i="29"/>
  <c r="C8" i="29"/>
  <c r="E9" i="29"/>
  <c r="H9" i="29" s="1"/>
  <c r="D9" i="29"/>
  <c r="C9" i="29"/>
  <c r="I10" i="29" l="1"/>
  <c r="I9" i="29"/>
  <c r="I8" i="29"/>
  <c r="J9" i="29"/>
  <c r="J10" i="29"/>
  <c r="J8" i="29"/>
  <c r="E5" i="21" l="1"/>
  <c r="E29" i="29" l="1"/>
  <c r="E29" i="21"/>
  <c r="E28" i="21"/>
  <c r="D29" i="29" l="1"/>
  <c r="D2" i="21"/>
  <c r="C29" i="29" l="1"/>
  <c r="E28" i="29"/>
  <c r="D28" i="29" l="1"/>
  <c r="E15" i="21"/>
  <c r="C28" i="29" l="1"/>
  <c r="E14" i="21"/>
  <c r="E13" i="21" l="1"/>
  <c r="E10" i="21" l="1"/>
  <c r="E23" i="21"/>
  <c r="E16" i="21"/>
  <c r="E22" i="21"/>
  <c r="E25" i="21"/>
  <c r="E12" i="21" l="1"/>
  <c r="E19" i="21"/>
  <c r="E18" i="21"/>
  <c r="E24" i="21"/>
  <c r="E21" i="21"/>
  <c r="E17" i="21" l="1"/>
  <c r="I19" i="21"/>
  <c r="J19" i="21"/>
  <c r="E31" i="21"/>
  <c r="E27" i="21" l="1"/>
  <c r="E3" i="21"/>
  <c r="E4" i="21"/>
  <c r="E6" i="21" l="1"/>
  <c r="E7" i="21" l="1"/>
  <c r="E9" i="21" l="1"/>
  <c r="E8" i="21" l="1"/>
  <c r="E36" i="21" s="1"/>
  <c r="E2" i="21" l="1"/>
  <c r="F30" i="21" l="1"/>
  <c r="H30" i="21" l="1"/>
  <c r="J30" i="21"/>
  <c r="I30" i="21"/>
  <c r="F15" i="21"/>
  <c r="F18" i="21"/>
  <c r="I18" i="21" l="1"/>
  <c r="H18" i="21"/>
  <c r="J18" i="21"/>
  <c r="J15" i="21"/>
  <c r="I15" i="21"/>
  <c r="H15" i="21"/>
  <c r="F22" i="21"/>
  <c r="F21" i="21"/>
  <c r="F3" i="21"/>
  <c r="F6" i="21" l="1"/>
  <c r="F8" i="21" l="1"/>
  <c r="C32" i="21" l="1"/>
  <c r="D32" i="21"/>
  <c r="F32" i="21" l="1"/>
  <c r="H32" i="21" s="1"/>
  <c r="E32" i="21" l="1"/>
  <c r="J32" i="21" l="1"/>
  <c r="I32" i="21"/>
  <c r="F7" i="29"/>
  <c r="D7" i="29" l="1"/>
  <c r="C7" i="29"/>
  <c r="E6" i="29"/>
  <c r="D6" i="29"/>
  <c r="C6" i="29"/>
  <c r="D5" i="29"/>
  <c r="C5" i="29"/>
  <c r="E4" i="29"/>
  <c r="D4" i="29"/>
  <c r="C4" i="29"/>
  <c r="E3" i="29"/>
  <c r="D3" i="29"/>
  <c r="C3" i="29"/>
  <c r="E5" i="29"/>
  <c r="F4" i="29" l="1"/>
  <c r="H4" i="29" s="1"/>
  <c r="E7" i="29"/>
  <c r="H7" i="29" s="1"/>
  <c r="F5" i="29"/>
  <c r="F6" i="29" l="1"/>
  <c r="I5" i="29"/>
  <c r="J5" i="29"/>
  <c r="H5" i="29"/>
  <c r="F3" i="29"/>
  <c r="I4" i="29"/>
  <c r="J4" i="29"/>
  <c r="I7" i="29"/>
  <c r="J7" i="29"/>
  <c r="F7" i="21" l="1"/>
  <c r="I6" i="29"/>
  <c r="J6" i="29"/>
  <c r="H6" i="29"/>
  <c r="I3" i="29"/>
  <c r="J3" i="29"/>
  <c r="H3" i="29"/>
  <c r="F16" i="21" l="1"/>
  <c r="F14" i="21"/>
  <c r="F13" i="21"/>
  <c r="F12" i="21" l="1"/>
  <c r="F31" i="21" l="1"/>
  <c r="F24" i="21" l="1"/>
  <c r="J24" i="21" l="1"/>
  <c r="I24" i="21"/>
  <c r="H24" i="21"/>
  <c r="F25" i="21"/>
  <c r="F23" i="21"/>
  <c r="F17" i="21" s="1"/>
  <c r="F4" i="21" l="1"/>
  <c r="F10" i="21" l="1"/>
  <c r="F9" i="21"/>
  <c r="F5" i="21"/>
  <c r="F2" i="21" l="1"/>
  <c r="C3" i="21" l="1"/>
  <c r="C36" i="21" s="1"/>
  <c r="C2" i="21" l="1"/>
  <c r="F28" i="21" l="1"/>
  <c r="F29" i="21"/>
  <c r="F36" i="21" l="1"/>
  <c r="H28" i="21"/>
  <c r="I28" i="21"/>
  <c r="J28" i="21"/>
  <c r="F29" i="29"/>
  <c r="F28" i="29"/>
  <c r="F27" i="21"/>
  <c r="H29" i="29" l="1"/>
  <c r="I29" i="29"/>
  <c r="J29" i="29"/>
  <c r="I28" i="29"/>
  <c r="J28" i="29"/>
  <c r="H28" i="29"/>
  <c r="G7" i="21" l="1"/>
  <c r="G16" i="21"/>
  <c r="G13" i="21"/>
  <c r="G14" i="21"/>
  <c r="I16" i="21" l="1"/>
  <c r="J16" i="21"/>
  <c r="H16" i="21"/>
  <c r="J14" i="21"/>
  <c r="H14" i="21"/>
  <c r="I14" i="21"/>
  <c r="G12" i="21"/>
  <c r="H13" i="21"/>
  <c r="J13" i="21"/>
  <c r="I13" i="21"/>
  <c r="J7" i="21"/>
  <c r="I7" i="21"/>
  <c r="H7" i="21"/>
  <c r="J12" i="21" l="1"/>
  <c r="I12" i="21"/>
  <c r="H12" i="21"/>
  <c r="G3" i="21" l="1"/>
  <c r="G4" i="21"/>
  <c r="J4" i="21" l="1"/>
  <c r="I4" i="21"/>
  <c r="H4" i="21"/>
  <c r="H3" i="21"/>
  <c r="J3" i="21"/>
  <c r="I3" i="21"/>
  <c r="G9" i="21" l="1"/>
  <c r="I9" i="21" l="1"/>
  <c r="J9" i="21"/>
  <c r="H9" i="21"/>
  <c r="G10" i="21" l="1"/>
  <c r="I10" i="21" l="1"/>
  <c r="H10" i="21"/>
  <c r="J10" i="21"/>
  <c r="G23" i="21"/>
  <c r="J23" i="21" l="1"/>
  <c r="I23" i="21"/>
  <c r="H23" i="21"/>
  <c r="G29" i="21"/>
  <c r="J29" i="21" l="1"/>
  <c r="I29" i="21"/>
  <c r="H29" i="21"/>
  <c r="G31" i="21" l="1"/>
  <c r="G22" i="21"/>
  <c r="G27" i="21" l="1"/>
  <c r="J27" i="21" s="1"/>
  <c r="G21" i="21"/>
  <c r="I22" i="21"/>
  <c r="J22" i="21"/>
  <c r="H22" i="21"/>
  <c r="J31" i="21"/>
  <c r="I31" i="21"/>
  <c r="H31" i="21"/>
  <c r="J11" i="21"/>
  <c r="H11" i="21"/>
  <c r="I11" i="21"/>
  <c r="G25" i="21"/>
  <c r="H27" i="21" l="1"/>
  <c r="I27" i="21"/>
  <c r="G17" i="21"/>
  <c r="I25" i="21"/>
  <c r="J25" i="21"/>
  <c r="H25" i="21"/>
  <c r="H21" i="21"/>
  <c r="J21" i="21"/>
  <c r="I21" i="21"/>
  <c r="H17" i="21" l="1"/>
  <c r="J17" i="21"/>
  <c r="I17" i="21"/>
  <c r="G5" i="21" l="1"/>
  <c r="H5" i="21" l="1"/>
  <c r="J5" i="21"/>
  <c r="I5" i="21"/>
  <c r="G6" i="21" l="1"/>
  <c r="G8" i="21"/>
  <c r="G36" i="21" l="1"/>
  <c r="I36" i="21" s="1"/>
  <c r="J8" i="21"/>
  <c r="I8" i="21"/>
  <c r="H8" i="21"/>
  <c r="I6" i="21"/>
  <c r="H6" i="21"/>
  <c r="J6" i="21"/>
  <c r="G2" i="21"/>
  <c r="J36" i="21" l="1"/>
  <c r="H36" i="21"/>
  <c r="I2" i="21"/>
  <c r="H2" i="21"/>
  <c r="J2" i="21"/>
</calcChain>
</file>

<file path=xl/sharedStrings.xml><?xml version="1.0" encoding="utf-8"?>
<sst xmlns="http://schemas.openxmlformats.org/spreadsheetml/2006/main" count="2435" uniqueCount="574">
  <si>
    <t>Measure</t>
  </si>
  <si>
    <t>Units</t>
  </si>
  <si>
    <t>2015-16</t>
  </si>
  <si>
    <t>GVP</t>
  </si>
  <si>
    <t>Production</t>
  </si>
  <si>
    <t>Price</t>
  </si>
  <si>
    <t xml:space="preserve">Total </t>
  </si>
  <si>
    <t>Destination</t>
  </si>
  <si>
    <t>Imports</t>
  </si>
  <si>
    <t>$m</t>
  </si>
  <si>
    <t>000 tonnes</t>
  </si>
  <si>
    <t>$/tonne</t>
  </si>
  <si>
    <t>Export Value</t>
  </si>
  <si>
    <t>Data Source PDI Shortname</t>
  </si>
  <si>
    <t>Data Source Full Reference</t>
  </si>
  <si>
    <t>Notes</t>
  </si>
  <si>
    <t>ABS (2017a) + DPI (2017a)</t>
  </si>
  <si>
    <t>2015-16 is from ABS &amp; 2016-17 is DPI estimate</t>
  </si>
  <si>
    <t>Area Planted</t>
  </si>
  <si>
    <t>Yield</t>
  </si>
  <si>
    <t>000 ha</t>
  </si>
  <si>
    <t>tonnes/ha</t>
  </si>
  <si>
    <t>ABARES (2017a)</t>
  </si>
  <si>
    <t>ABARES (2017b)</t>
  </si>
  <si>
    <t>GTA (2017)</t>
  </si>
  <si>
    <t>$/tonne (Canola)</t>
  </si>
  <si>
    <t>tonnes/ha (Canola)</t>
  </si>
  <si>
    <t>$/bale</t>
  </si>
  <si>
    <t>tonnes/ha (Chickpeas)</t>
  </si>
  <si>
    <t>$/tonne (Chickpeas)</t>
  </si>
  <si>
    <t>tonnes/ha (Cane)</t>
  </si>
  <si>
    <t>000 tonnes (Cane)</t>
  </si>
  <si>
    <t>ASMC (2017)</t>
  </si>
  <si>
    <t>000 bales (227kg)</t>
  </si>
  <si>
    <t>USDA (2017a)</t>
  </si>
  <si>
    <t>MLA (2017a)</t>
  </si>
  <si>
    <t>Production (Slaughter)</t>
  </si>
  <si>
    <t>Ac/kg</t>
  </si>
  <si>
    <t>000 head</t>
  </si>
  <si>
    <t>Cattle Herd (NSW)</t>
  </si>
  <si>
    <t>Cattle On Feed (NSW)</t>
  </si>
  <si>
    <t>ABS (2017b)</t>
  </si>
  <si>
    <r>
      <t xml:space="preserve">United States Department of Agriculture (2017), </t>
    </r>
    <r>
      <rPr>
        <i/>
        <sz val="11"/>
        <rFont val="Calibri"/>
        <family val="2"/>
        <scheme val="minor"/>
      </rPr>
      <t xml:space="preserve">Production, Supply and Distribution Database, </t>
    </r>
    <r>
      <rPr>
        <sz val="11"/>
        <rFont val="Calibri"/>
        <family val="2"/>
        <scheme val="minor"/>
      </rPr>
      <t>last accessed July 2017</t>
    </r>
  </si>
  <si>
    <t>million litres</t>
  </si>
  <si>
    <t>Ac/litre</t>
  </si>
  <si>
    <t>% of National</t>
  </si>
  <si>
    <t>Price (Gross Unit Value)</t>
  </si>
  <si>
    <t>Production (Chicken Meat)</t>
  </si>
  <si>
    <t>NSW Beef Cattle Herd Contribution</t>
  </si>
  <si>
    <t>GVP (Lamb, Sheep)</t>
  </si>
  <si>
    <t>Production (Lamb Slaughter)</t>
  </si>
  <si>
    <t>Production (Mutton Slaughter)</t>
  </si>
  <si>
    <t>000 Head</t>
  </si>
  <si>
    <t>Ac/kg (cwt)</t>
  </si>
  <si>
    <t>ABS (2017c)</t>
  </si>
  <si>
    <t>Price (EMI)</t>
  </si>
  <si>
    <t>c/kg (clean)</t>
  </si>
  <si>
    <t>ABARES (2016a)</t>
  </si>
  <si>
    <t>million dozen</t>
  </si>
  <si>
    <t>GVP (Vegetables)</t>
  </si>
  <si>
    <t>GVP (Nurseries, Cut Flowers, Turf)</t>
  </si>
  <si>
    <t>Australian Bureau of Statistics (2017), Value of Agricultural Commodities Produced 2015-16, July 2017, last accessed July 2017 
&lt;http://www.abs.gov.au/ausstats/abs@.nsf/mf/7503.0&gt;</t>
  </si>
  <si>
    <t>Wheat</t>
  </si>
  <si>
    <t>Barley</t>
  </si>
  <si>
    <t>Rice</t>
  </si>
  <si>
    <t>Oilseeds</t>
  </si>
  <si>
    <t>Pulses</t>
  </si>
  <si>
    <t>Sugar Cane</t>
  </si>
  <si>
    <t>Vegetables</t>
  </si>
  <si>
    <t>Wine Grapes</t>
  </si>
  <si>
    <t>Poultry</t>
  </si>
  <si>
    <t>Pigs</t>
  </si>
  <si>
    <t>Wool</t>
  </si>
  <si>
    <t>Milk</t>
  </si>
  <si>
    <t>Eggs</t>
  </si>
  <si>
    <r>
      <t xml:space="preserve">IHS Global Trade Atlas (2017), </t>
    </r>
    <r>
      <rPr>
        <i/>
        <sz val="11"/>
        <color theme="1"/>
        <rFont val="Calibri"/>
        <family val="2"/>
        <scheme val="minor"/>
      </rPr>
      <t xml:space="preserve">Unpublished trade data accessed via subscription service, </t>
    </r>
    <r>
      <rPr>
        <sz val="11"/>
        <color theme="1"/>
        <rFont val="Calibri"/>
        <family val="2"/>
        <scheme val="minor"/>
      </rPr>
      <t>last accessed August 2017.</t>
    </r>
  </si>
  <si>
    <t>Footnotes</t>
  </si>
  <si>
    <t>bales/ha</t>
  </si>
  <si>
    <t>GVP (Fruit, Nut &amp; Table Grapes)</t>
  </si>
  <si>
    <t>GVP (Total excl. Wine Grapes)</t>
  </si>
  <si>
    <t>CPI (Sydney)</t>
  </si>
  <si>
    <t>ABS (2017d)</t>
  </si>
  <si>
    <t>ABS (2017e)</t>
  </si>
  <si>
    <t>Price (EYCI)</t>
  </si>
  <si>
    <t>Price (NSW Saleyard Medium Cow)</t>
  </si>
  <si>
    <t>Price (NSW Saleyard Trade Steer)</t>
  </si>
  <si>
    <t>Production (NSW Slaughter)</t>
  </si>
  <si>
    <t>Production (NSW Head Adult &amp; Calves)</t>
  </si>
  <si>
    <t>kg/head</t>
  </si>
  <si>
    <t>N/A</t>
  </si>
  <si>
    <t>Average Carcass Weight (Adult &amp; Calves)</t>
  </si>
  <si>
    <t>Price (ESTLI)</t>
  </si>
  <si>
    <t>Price (Eastern States Mutton Indicator)</t>
  </si>
  <si>
    <t>2010-11, 2011-12 data is classifed as goat, whereas 2012-13 onwards is only desginated "Other Meat" by ABS.  Inconsistnecy &amp; imcomplete reporting for ths industry</t>
  </si>
  <si>
    <t>Cows in Milk &amp; Dry (NSW)</t>
  </si>
  <si>
    <t>NSW Cows in Milk &amp; Dry Contribution</t>
  </si>
  <si>
    <t>NSW Egg Production Contribution</t>
  </si>
  <si>
    <t>million head</t>
  </si>
  <si>
    <t>Meat Poultry Flock (NSW)</t>
  </si>
  <si>
    <t>$/kg</t>
  </si>
  <si>
    <t>Price (NSW milk)</t>
  </si>
  <si>
    <t>Price (NSW milk solids)</t>
  </si>
  <si>
    <t>Layers &amp; Pullets Flock (NSW)</t>
  </si>
  <si>
    <t>Production (NSW Eggs)</t>
  </si>
  <si>
    <t>Price (National)</t>
  </si>
  <si>
    <t>Ac/dozen</t>
  </si>
  <si>
    <t>DPI (2017b)</t>
  </si>
  <si>
    <t>See below</t>
  </si>
  <si>
    <t>DPI (2017c)</t>
  </si>
  <si>
    <t>2015-16 &amp; earlier is from DPI Internal data &amp; 2016-17 is DPI estimate</t>
  </si>
  <si>
    <t>million dozens</t>
  </si>
  <si>
    <t>Production (Sydney &amp; Pacific Rock Oysters)</t>
  </si>
  <si>
    <t>Production (Wild Caught Harvest)</t>
  </si>
  <si>
    <t>Cotton Lint</t>
  </si>
  <si>
    <t>Horticulture</t>
  </si>
  <si>
    <t>Fruit, Nuts, Table Grapes</t>
  </si>
  <si>
    <t>Nurseries, Cut Flowers, Turf</t>
  </si>
  <si>
    <t>Beef Cattle</t>
  </si>
  <si>
    <t>Lamb, Mutton &amp; Goat</t>
  </si>
  <si>
    <t>Lamb &amp; Mutton</t>
  </si>
  <si>
    <t>Pork</t>
  </si>
  <si>
    <t>Forestry</t>
  </si>
  <si>
    <t>Hardwood</t>
  </si>
  <si>
    <t>Softwood</t>
  </si>
  <si>
    <t>Fisheries</t>
  </si>
  <si>
    <t>Wild Caught</t>
  </si>
  <si>
    <t>TOTAL GVP</t>
  </si>
  <si>
    <t>Horticulture &amp; Viticulture Sub-total</t>
  </si>
  <si>
    <t>Broadacre Cropping Sub-total</t>
  </si>
  <si>
    <t>Livestock &amp; Livestock Products Sub-total</t>
  </si>
  <si>
    <t>Forestry &amp; Fisheries Sub-total</t>
  </si>
  <si>
    <t>Year On Year Change (%)</t>
  </si>
  <si>
    <r>
      <rPr>
        <vertAlign val="superscript"/>
        <sz val="11"/>
        <color theme="1"/>
        <rFont val="Calibri"/>
        <family val="2"/>
        <scheme val="minor"/>
      </rPr>
      <t>a</t>
    </r>
    <r>
      <rPr>
        <sz val="11"/>
        <color theme="1"/>
        <rFont val="Calibri"/>
        <family val="2"/>
        <scheme val="minor"/>
      </rPr>
      <t xml:space="preserve"> GVP data is based on the ABS new threshold of $40k with the exception of forestry &amp; fisheries which are sourced elswhere</t>
    </r>
  </si>
  <si>
    <r>
      <rPr>
        <vertAlign val="superscript"/>
        <sz val="11"/>
        <color theme="1"/>
        <rFont val="Calibri"/>
        <family val="2"/>
        <scheme val="minor"/>
      </rPr>
      <t>e</t>
    </r>
    <r>
      <rPr>
        <sz val="11"/>
        <color theme="1"/>
        <rFont val="Calibri"/>
        <family val="2"/>
        <scheme val="minor"/>
      </rPr>
      <t xml:space="preserve"> DPI estimate only, subject to revision</t>
    </r>
  </si>
  <si>
    <r>
      <rPr>
        <vertAlign val="superscript"/>
        <sz val="11"/>
        <color theme="1"/>
        <rFont val="Calibri"/>
        <family val="2"/>
        <scheme val="minor"/>
      </rPr>
      <t xml:space="preserve">c </t>
    </r>
    <r>
      <rPr>
        <sz val="11"/>
        <color theme="1"/>
        <rFont val="Calibri"/>
        <family val="2"/>
        <scheme val="minor"/>
      </rPr>
      <t>Goat meat not defined explicitly for each year, but assumed from historic data. ABS intermittently indicates this does not include Rangeland ("Feral") Goats.</t>
    </r>
  </si>
  <si>
    <t>Production (Softwood)</t>
  </si>
  <si>
    <t>Production (Hardwood)</t>
  </si>
  <si>
    <r>
      <rPr>
        <vertAlign val="superscript"/>
        <sz val="11"/>
        <color theme="1"/>
        <rFont val="Calibri"/>
        <family val="2"/>
        <scheme val="minor"/>
      </rPr>
      <t xml:space="preserve">g </t>
    </r>
    <r>
      <rPr>
        <sz val="11"/>
        <color theme="1"/>
        <rFont val="Calibri"/>
        <family val="2"/>
        <scheme val="minor"/>
      </rPr>
      <t>Sydney &amp; Pacific Rock Oysters only</t>
    </r>
  </si>
  <si>
    <t xml:space="preserve">Broadacre Cropping </t>
  </si>
  <si>
    <t xml:space="preserve">Horticulture &amp; Viticulture </t>
  </si>
  <si>
    <t xml:space="preserve">Livestock &amp; Livestock Products </t>
  </si>
  <si>
    <t xml:space="preserve">Forestry &amp; Fisheries </t>
  </si>
  <si>
    <t>TOTAL EXPORTS</t>
  </si>
  <si>
    <t>Industry Exports - Total &amp; Top 3 Destinations</t>
  </si>
  <si>
    <t xml:space="preserve">Industry Imports - Total </t>
  </si>
  <si>
    <r>
      <rPr>
        <vertAlign val="superscript"/>
        <sz val="11"/>
        <color theme="1"/>
        <rFont val="Calibri"/>
        <family val="2"/>
        <scheme val="minor"/>
      </rPr>
      <t xml:space="preserve">s </t>
    </r>
    <r>
      <rPr>
        <sz val="11"/>
        <color theme="1"/>
        <rFont val="Calibri"/>
        <family val="2"/>
        <scheme val="minor"/>
      </rPr>
      <t>subject to revision</t>
    </r>
  </si>
  <si>
    <t>TOTAL IMPORTS</t>
  </si>
  <si>
    <t xml:space="preserve">Industry Trade Balance - Total </t>
  </si>
  <si>
    <t>IHS Global Trade Atlas (2017), Unpublished trade data accessed via subscription service, last accessed August 2017.</t>
  </si>
  <si>
    <t>TOTAL TRADE BALANCE</t>
  </si>
  <si>
    <r>
      <rPr>
        <vertAlign val="superscript"/>
        <sz val="11"/>
        <color theme="1"/>
        <rFont val="Calibri"/>
        <family val="2"/>
        <scheme val="minor"/>
      </rPr>
      <t>j</t>
    </r>
    <r>
      <rPr>
        <sz val="11"/>
        <color theme="1"/>
        <rFont val="Calibri"/>
        <family val="2"/>
        <scheme val="minor"/>
      </rPr>
      <t xml:space="preserve"> Barley reporting restrictions apply &amp; data may not reflect the full trade value</t>
    </r>
  </si>
  <si>
    <r>
      <rPr>
        <vertAlign val="superscript"/>
        <sz val="11"/>
        <color theme="1"/>
        <rFont val="Calibri"/>
        <family val="2"/>
        <scheme val="minor"/>
      </rPr>
      <t xml:space="preserve">h </t>
    </r>
    <r>
      <rPr>
        <sz val="11"/>
        <color theme="1"/>
        <rFont val="Calibri"/>
        <family val="2"/>
        <scheme val="minor"/>
      </rPr>
      <t>Wine is excluded from the total, due to classification wine becomes a processed product post farm gate and therefore excluded</t>
    </r>
  </si>
  <si>
    <r>
      <rPr>
        <vertAlign val="superscript"/>
        <sz val="11"/>
        <color theme="1"/>
        <rFont val="Calibri"/>
        <family val="2"/>
        <scheme val="minor"/>
      </rPr>
      <t>d</t>
    </r>
    <r>
      <rPr>
        <sz val="11"/>
        <color theme="1"/>
        <rFont val="Calibri"/>
        <family val="2"/>
        <scheme val="minor"/>
      </rPr>
      <t xml:space="preserve"> 2016-17 data sourced from another provider to prior years and therefore not directly comparable</t>
    </r>
  </si>
  <si>
    <t>Production (Oranges, Mandarins)</t>
  </si>
  <si>
    <t>Production (Macadamias, Almonds)</t>
  </si>
  <si>
    <t>Production (Melons)</t>
  </si>
  <si>
    <t>Production (Mushrooms)</t>
  </si>
  <si>
    <t>Area (Nurseries, Cut Flowers, Turf)</t>
  </si>
  <si>
    <t>Production (Potatoes)</t>
  </si>
  <si>
    <t>Fruit (Oranges, Mandarins)</t>
  </si>
  <si>
    <t>Nuts (Macadamias, Almonds</t>
  </si>
  <si>
    <t>Vegetables (Melons)</t>
  </si>
  <si>
    <t>Vegetables (Mushrooms)</t>
  </si>
  <si>
    <t>Vegetables (Potatoes)</t>
  </si>
  <si>
    <r>
      <rPr>
        <vertAlign val="superscript"/>
        <sz val="11"/>
        <color theme="1"/>
        <rFont val="Calibri"/>
        <family val="2"/>
        <scheme val="minor"/>
      </rPr>
      <t xml:space="preserve">b </t>
    </r>
    <r>
      <rPr>
        <sz val="11"/>
        <color theme="1"/>
        <rFont val="Calibri"/>
        <family val="2"/>
        <scheme val="minor"/>
      </rPr>
      <t>Includes other broadacre crops, hay &amp; silage</t>
    </r>
  </si>
  <si>
    <t>Industry Production Volumes</t>
  </si>
  <si>
    <t>Plantation Areas (Softwood)</t>
  </si>
  <si>
    <t>Plantation Areas (Hardwood)</t>
  </si>
  <si>
    <r>
      <rPr>
        <vertAlign val="superscript"/>
        <sz val="11"/>
        <color theme="1"/>
        <rFont val="Calibri"/>
        <family val="2"/>
        <scheme val="minor"/>
      </rPr>
      <t xml:space="preserve">k </t>
    </r>
    <r>
      <rPr>
        <sz val="11"/>
        <color theme="1"/>
        <rFont val="Calibri"/>
        <family val="2"/>
        <scheme val="minor"/>
      </rPr>
      <t>Includes Maize, Oats &amp; Triticale. Hay &amp; silage is excluded from this data</t>
    </r>
  </si>
  <si>
    <t>Cows in Milk &amp; Dry</t>
  </si>
  <si>
    <t>Sheep Flock (NSW Total)</t>
  </si>
  <si>
    <t>Non Merino Ewe Flock (NSW 1 Year Or Greater)</t>
  </si>
  <si>
    <t>Merino Ewe Flock (NSW 1 Year Or Greater)</t>
  </si>
  <si>
    <t>Lamb &amp; Mutton Total</t>
  </si>
  <si>
    <t>Non Merino Ewes - 1 Year or Greater</t>
  </si>
  <si>
    <t>Merino Ewes - 1 Year or Greater</t>
  </si>
  <si>
    <t>Pig Herd (NSW Total)</t>
  </si>
  <si>
    <t>Industry Production Areas (Cropping &amp; Forestry)</t>
  </si>
  <si>
    <t>Industry Livestock Numbers (Livestock)</t>
  </si>
  <si>
    <t>Layers &amp; Pullets</t>
  </si>
  <si>
    <t>Meat Poultry</t>
  </si>
  <si>
    <r>
      <rPr>
        <vertAlign val="superscript"/>
        <sz val="11"/>
        <color theme="1"/>
        <rFont val="Calibri"/>
        <family val="2"/>
        <scheme val="minor"/>
      </rPr>
      <t xml:space="preserve">f </t>
    </r>
    <r>
      <rPr>
        <sz val="11"/>
        <color theme="1"/>
        <rFont val="Calibri"/>
        <family val="2"/>
        <scheme val="minor"/>
      </rPr>
      <t>Goat production data sourced from a seperate source to GVP data. Production data includes rangeland &amp; managed goats</t>
    </r>
  </si>
  <si>
    <r>
      <rPr>
        <vertAlign val="superscript"/>
        <sz val="11"/>
        <color theme="1"/>
        <rFont val="Calibri"/>
        <family val="2"/>
        <scheme val="minor"/>
      </rPr>
      <t xml:space="preserve">i </t>
    </r>
    <r>
      <rPr>
        <sz val="11"/>
        <color theme="1"/>
        <rFont val="Calibri"/>
        <family val="2"/>
        <scheme val="minor"/>
      </rPr>
      <t>Includes but not exclusive to other cereals, other broadacre crops, hay &amp; silage, animal products n.e.d</t>
    </r>
  </si>
  <si>
    <t>Dairy Herd Total (NSW)</t>
  </si>
  <si>
    <t>Dairy Herd Total</t>
  </si>
  <si>
    <t>Agriculture</t>
  </si>
  <si>
    <t>Support Services</t>
  </si>
  <si>
    <t>No.</t>
  </si>
  <si>
    <t>Total</t>
  </si>
  <si>
    <t>A00 Agriculture, Forestry and Fishing nfd</t>
  </si>
  <si>
    <t>010 Agriculture nfd</t>
  </si>
  <si>
    <t>011 Nursery and Floriculture Production</t>
  </si>
  <si>
    <t>012 Mushroom and Vegetable Growing</t>
  </si>
  <si>
    <t>013 Fruit and Tree Nut Growing</t>
  </si>
  <si>
    <t>014 Sheep, Beef Cattle and Grain Farming</t>
  </si>
  <si>
    <t>015 Other Crop Growing</t>
  </si>
  <si>
    <t>016 Dairy Cattle Farming</t>
  </si>
  <si>
    <t>017 Poultry Farming</t>
  </si>
  <si>
    <t>018 Deer Farming</t>
  </si>
  <si>
    <t>019 Other Livestock Farming</t>
  </si>
  <si>
    <t>020 Aquaculture</t>
  </si>
  <si>
    <t>030 Forestry and Logging</t>
  </si>
  <si>
    <t>040 Fishing, Hunting and Trapping nfd</t>
  </si>
  <si>
    <t>041 Fishing</t>
  </si>
  <si>
    <t>042 Hunting and Trapping</t>
  </si>
  <si>
    <t>051 Forestry Support Services</t>
  </si>
  <si>
    <t>052 Agriculture and Fishing Support Services</t>
  </si>
  <si>
    <t>110 Food Product Manufacturing nfd</t>
  </si>
  <si>
    <t>111 Meat and Meat Product Manufacturing</t>
  </si>
  <si>
    <t>112 Seafood Processing</t>
  </si>
  <si>
    <t>113 Dairy Product Manufacturing</t>
  </si>
  <si>
    <t>114 Fruit and Vegetable Processing</t>
  </si>
  <si>
    <t>115 Oil and Fat Manufacturing</t>
  </si>
  <si>
    <t>116 Grain Mill and Cereal Product Manufacturing</t>
  </si>
  <si>
    <t>117 Bakery Product Manufacturing</t>
  </si>
  <si>
    <t>118 Sugar and Confectionery Manufacturing</t>
  </si>
  <si>
    <t>119 Other Food Product Manufacturing</t>
  </si>
  <si>
    <t>141 Log Sawmilling and Timber Dressing</t>
  </si>
  <si>
    <t>149 Other Wood Product Manufacturing</t>
  </si>
  <si>
    <t>150 Pulp, Paper and Converted Paper Product Manufacturing nfd</t>
  </si>
  <si>
    <t>151 Pulp, Paper and Paperboard Manufacturing</t>
  </si>
  <si>
    <t>152 Converted Paper Product Manufacturing</t>
  </si>
  <si>
    <t>ANZSIC Code</t>
  </si>
  <si>
    <t>PI Sector</t>
  </si>
  <si>
    <t>Direct/Manufacturing</t>
  </si>
  <si>
    <t>Agriculture, Forestry and Fishing Sub-total</t>
  </si>
  <si>
    <t>Agriculture Sub-total</t>
  </si>
  <si>
    <t>Aquaculture Sub-total</t>
  </si>
  <si>
    <t>Forestry and Logging Sub-total</t>
  </si>
  <si>
    <t>Fishing, Hunting and Trapping Sub-total</t>
  </si>
  <si>
    <t>Food Product Manufacturing Sub-total</t>
  </si>
  <si>
    <t>Wood Product Manufacturing Sub-total</t>
  </si>
  <si>
    <t>Pulp, Paper and Converted Paper Product Manufacturing Sub-total</t>
  </si>
  <si>
    <t>ABS (2017f)</t>
  </si>
  <si>
    <r>
      <t xml:space="preserve">Australian Bureau of Statistics (2017), </t>
    </r>
    <r>
      <rPr>
        <i/>
        <sz val="11"/>
        <color theme="1"/>
        <rFont val="Calibri"/>
        <family val="2"/>
        <scheme val="minor"/>
      </rPr>
      <t>Labour Force, Australia, Detailed, Quarterly, May 2017</t>
    </r>
    <r>
      <rPr>
        <sz val="11"/>
        <color theme="1"/>
        <rFont val="Calibri"/>
        <family val="2"/>
        <scheme val="minor"/>
      </rPr>
      <t>, last accessed Septmeber 2017 &lt;http://www.abs.gov.au/AUSSTATS/abs@.nsf/Lookup/6291.0.55.003Main+Features1May%202017?OpenDocument&gt;</t>
    </r>
  </si>
  <si>
    <r>
      <t xml:space="preserve">Australian Bureau of Statistics (2017), </t>
    </r>
    <r>
      <rPr>
        <i/>
        <sz val="11"/>
        <color theme="1"/>
        <rFont val="Calibri"/>
        <family val="2"/>
        <scheme val="minor"/>
      </rPr>
      <t>Counts of Australian Businesses, including Entries and Exits, Jun 2012 to Jun 2016</t>
    </r>
    <r>
      <rPr>
        <sz val="11"/>
        <color theme="1"/>
        <rFont val="Calibri"/>
        <family val="2"/>
        <scheme val="minor"/>
      </rPr>
      <t>, last accessed Septmeber 2017 &lt;http://www.abs.gov.au/ausstats/abs@.nsf/mf/8165.0&gt;</t>
    </r>
  </si>
  <si>
    <t>Sources</t>
  </si>
  <si>
    <t>Jobs &amp; Businesses Agreggated</t>
  </si>
  <si>
    <t>Jobs &amp; Businesses By Industry Group</t>
  </si>
  <si>
    <t>Agriculture, Forestry and Fishing Support Services Sub-total</t>
  </si>
  <si>
    <r>
      <rPr>
        <vertAlign val="superscript"/>
        <sz val="11"/>
        <color theme="1"/>
        <rFont val="Calibri"/>
        <family val="2"/>
        <scheme val="minor"/>
      </rPr>
      <t xml:space="preserve">l </t>
    </r>
    <r>
      <rPr>
        <sz val="11"/>
        <color theme="1"/>
        <rFont val="Calibri"/>
        <family val="2"/>
        <scheme val="minor"/>
      </rPr>
      <t>DPI estimate calculated as average total employment over four quarters to May 2017 of labour force employment data by relevant to each industry. Relevant ANZSIC divisions are Agriculture, Forestry and Fishing (division A) and relevant sub divisions of Manufacturing (division C). Data was sourced from ABS (2017e)</t>
    </r>
  </si>
  <si>
    <r>
      <rPr>
        <vertAlign val="superscript"/>
        <sz val="11"/>
        <color theme="1"/>
        <rFont val="Calibri"/>
        <family val="2"/>
        <scheme val="minor"/>
      </rPr>
      <t>m</t>
    </r>
    <r>
      <rPr>
        <sz val="11"/>
        <color theme="1"/>
        <rFont val="Calibri"/>
        <family val="2"/>
        <scheme val="minor"/>
      </rPr>
      <t xml:space="preserve"> DPI estimate using the same ANZSIC classifications in footnote l. Data is based on June 2016 using source ABS (2017f)</t>
    </r>
  </si>
  <si>
    <r>
      <rPr>
        <vertAlign val="superscript"/>
        <sz val="11"/>
        <color theme="1"/>
        <rFont val="Calibri"/>
        <family val="2"/>
        <scheme val="minor"/>
      </rPr>
      <t>n</t>
    </r>
    <r>
      <rPr>
        <sz val="11"/>
        <color theme="1"/>
        <rFont val="Calibri"/>
        <family val="2"/>
        <scheme val="minor"/>
      </rPr>
      <t xml:space="preserve"> Negative values denote a net import trade flow</t>
    </r>
  </si>
  <si>
    <r>
      <rPr>
        <vertAlign val="superscript"/>
        <sz val="11"/>
        <color theme="1"/>
        <rFont val="Calibri"/>
        <family val="2"/>
        <scheme val="minor"/>
      </rPr>
      <t xml:space="preserve">p </t>
    </r>
    <r>
      <rPr>
        <sz val="11"/>
        <color theme="1"/>
        <rFont val="Calibri"/>
        <family val="2"/>
        <scheme val="minor"/>
      </rPr>
      <t>Some values excluded due to lack of data availability</t>
    </r>
  </si>
  <si>
    <r>
      <rPr>
        <vertAlign val="superscript"/>
        <sz val="11"/>
        <color theme="1"/>
        <rFont val="Calibri"/>
        <family val="2"/>
        <scheme val="minor"/>
      </rPr>
      <t>o</t>
    </r>
    <r>
      <rPr>
        <sz val="11"/>
        <color theme="1"/>
        <rFont val="Calibri"/>
        <family val="2"/>
        <scheme val="minor"/>
      </rPr>
      <t xml:space="preserve"> From 2010-11 onwards, GVP is based on the ABS new EVAO threshold of greater than $40k, prior to this values are based on EVAO of greater than $5k</t>
    </r>
  </si>
  <si>
    <r>
      <rPr>
        <vertAlign val="superscript"/>
        <sz val="11"/>
        <color theme="1"/>
        <rFont val="Calibri"/>
        <family val="2"/>
        <scheme val="minor"/>
      </rPr>
      <t>q</t>
    </r>
    <r>
      <rPr>
        <sz val="11"/>
        <color theme="1"/>
        <rFont val="Calibri"/>
        <family val="2"/>
        <scheme val="minor"/>
      </rPr>
      <t xml:space="preserve"> All data prior to 2015-16 is sourced from ABARES, while recent data is sourced from Dairy Australia. Data may not be directly comparable</t>
    </r>
  </si>
  <si>
    <r>
      <rPr>
        <vertAlign val="superscript"/>
        <sz val="11"/>
        <color theme="1"/>
        <rFont val="Calibri"/>
        <family val="2"/>
        <scheme val="minor"/>
      </rPr>
      <t>r</t>
    </r>
    <r>
      <rPr>
        <sz val="11"/>
        <color theme="1"/>
        <rFont val="Calibri"/>
        <family val="2"/>
        <scheme val="minor"/>
      </rPr>
      <t xml:space="preserve"> Implied price basis ABARES (2016a) GVP &amp; production data</t>
    </r>
  </si>
  <si>
    <t>Source Shortname</t>
  </si>
  <si>
    <t>Source Full Reference</t>
  </si>
  <si>
    <t>ABS (2017a)</t>
  </si>
  <si>
    <t>DPI (2017a)</t>
  </si>
  <si>
    <r>
      <t xml:space="preserve">Department of Primary Industries (2017), </t>
    </r>
    <r>
      <rPr>
        <i/>
        <sz val="11"/>
        <color theme="1"/>
        <rFont val="Calibri"/>
        <family val="2"/>
        <scheme val="minor"/>
      </rPr>
      <t>DPI estimate only, subject to revision</t>
    </r>
    <r>
      <rPr>
        <sz val="11"/>
        <color theme="1"/>
        <rFont val="Calibri"/>
        <family val="2"/>
        <scheme val="minor"/>
      </rPr>
      <t>, last revised September 2017</t>
    </r>
  </si>
  <si>
    <t>WA (2017a)</t>
  </si>
  <si>
    <t>DA (2017a)</t>
  </si>
  <si>
    <t>DA (2017b)</t>
  </si>
  <si>
    <r>
      <rPr>
        <vertAlign val="superscript"/>
        <sz val="11"/>
        <color theme="1"/>
        <rFont val="Calibri"/>
        <family val="2"/>
        <scheme val="minor"/>
      </rPr>
      <t xml:space="preserve">t </t>
    </r>
    <r>
      <rPr>
        <sz val="11"/>
        <color theme="1"/>
        <rFont val="Calibri"/>
        <family val="2"/>
        <scheme val="minor"/>
      </rPr>
      <t>GVP is sourced sperately to Agriculture GVP and EVAO threshold differs</t>
    </r>
  </si>
  <si>
    <t>Oilseeds (Canola)</t>
  </si>
  <si>
    <t>CPI</t>
  </si>
  <si>
    <t>Beef Cattle (EYCI)</t>
  </si>
  <si>
    <t>Beef Cattle (NSW Saleyard Trade Steer)</t>
  </si>
  <si>
    <t>Beef Cattle (NSW Saleyard Medium Cow)</t>
  </si>
  <si>
    <t>Ac/kg cwt</t>
  </si>
  <si>
    <t>Lamb (ESTLI)</t>
  </si>
  <si>
    <t>Mutton (Eastern States Mutton Indicator)</t>
  </si>
  <si>
    <t>Goat (NSW Average OTH Goat Indicators)</t>
  </si>
  <si>
    <t>Wool (EMI)</t>
  </si>
  <si>
    <t>Ac/kg clean</t>
  </si>
  <si>
    <t>Milk (NSW Farm Gate)</t>
  </si>
  <si>
    <t>$/m3</t>
  </si>
  <si>
    <t>Eggs (Consumer Price Index)</t>
  </si>
  <si>
    <t>Fruit (Consumer Price Index)</t>
  </si>
  <si>
    <t>Vegetables (Consumer Price Index)</t>
  </si>
  <si>
    <t>Fish &amp; Other Seafood (Consumer Price Index)</t>
  </si>
  <si>
    <t>Forestry &amp; Fisheries</t>
  </si>
  <si>
    <t>Horticulture &amp; Viticulture</t>
  </si>
  <si>
    <t>Broadacre Cropping</t>
  </si>
  <si>
    <t>Industry Prices</t>
  </si>
  <si>
    <r>
      <t>Australian Bureau of Agricultural and Resource Economic Sciences (2017),</t>
    </r>
    <r>
      <rPr>
        <i/>
        <sz val="11"/>
        <color theme="1"/>
        <rFont val="Calibri"/>
        <family val="2"/>
        <scheme val="minor"/>
      </rPr>
      <t xml:space="preserve"> Australian Crop Report , September 2017</t>
    </r>
    <r>
      <rPr>
        <sz val="11"/>
        <color theme="1"/>
        <rFont val="Calibri"/>
        <family val="2"/>
        <scheme val="minor"/>
      </rPr>
      <t>, last accessed September 2017 
&lt;http://www.agriculture.gov.au/abares/publications/display?url=http://143.188.17.20/anrdl/DAFFService/display.php?fid=pb_aucrpd9aba_20170912_yGQh0.xml&gt;</t>
    </r>
  </si>
  <si>
    <r>
      <t xml:space="preserve">Australian Bureau of Agricultural and Resource Economic Sciences (2017), </t>
    </r>
    <r>
      <rPr>
        <i/>
        <sz val="11"/>
        <rFont val="Calibri"/>
        <family val="2"/>
        <scheme val="minor"/>
      </rPr>
      <t xml:space="preserve">Agricultural Commodities , September 2017, </t>
    </r>
    <r>
      <rPr>
        <sz val="11"/>
        <rFont val="Calibri"/>
        <family val="2"/>
        <scheme val="minor"/>
      </rPr>
      <t>last accessed September 2017 
&lt;http://www.agriculture.gov.au/abares/publications/display?url=http://143.188.17.20/anrdl/DAFFService/display.php?fid=pb_agcomd9abcc20170919_7AmMy.xml&gt;</t>
    </r>
  </si>
  <si>
    <r>
      <t xml:space="preserve">Australian Bureau of Statistics (2017), </t>
    </r>
    <r>
      <rPr>
        <i/>
        <sz val="11"/>
        <color theme="1"/>
        <rFont val="Calibri"/>
        <family val="2"/>
        <scheme val="minor"/>
      </rPr>
      <t>6401.0 - Consumer Price Index, Australia</t>
    </r>
    <r>
      <rPr>
        <sz val="11"/>
        <color theme="1"/>
        <rFont val="Calibri"/>
        <family val="2"/>
        <scheme val="minor"/>
      </rPr>
      <t>, Jun 2017, last accessed September 2017 
&lt;http://www.abs.gov.au/AUSSTATS/abs@.nsf/DetailsPage/6401.0Jun%202017?OpenDocument&gt;</t>
    </r>
  </si>
  <si>
    <r>
      <t>Australian Bureau of Statistics (2017),</t>
    </r>
    <r>
      <rPr>
        <i/>
        <sz val="11"/>
        <rFont val="Calibri"/>
        <family val="2"/>
        <scheme val="minor"/>
      </rPr>
      <t xml:space="preserve"> 7121.0 - Agricultural Commodities Produced</t>
    </r>
    <r>
      <rPr>
        <sz val="11"/>
        <rFont val="Calibri"/>
        <family val="2"/>
        <scheme val="minor"/>
      </rPr>
      <t xml:space="preserve">, last accessed September 2017 
&lt;http://www.abs.gov.au/ausstats/abs@.nsf/PrimaryMainFeatures/7121.0?OpenDocument&gt; </t>
    </r>
  </si>
  <si>
    <r>
      <t xml:space="preserve">Australian Bureau of Statistics (2017), </t>
    </r>
    <r>
      <rPr>
        <i/>
        <sz val="11"/>
        <color theme="1"/>
        <rFont val="Calibri"/>
        <family val="2"/>
        <scheme val="minor"/>
      </rPr>
      <t>7503.0 - Value of Agricultural Commodities Produced 2015-16, July 2017, last accessed July 2017</t>
    </r>
    <r>
      <rPr>
        <sz val="11"/>
        <color theme="1"/>
        <rFont val="Calibri"/>
        <family val="2"/>
        <scheme val="minor"/>
      </rPr>
      <t xml:space="preserve"> 
&lt;http://www.abs.gov.au/ausstats/abs@.nsf/mf/7503.0&gt;</t>
    </r>
  </si>
  <si>
    <r>
      <t xml:space="preserve">Meat and Livestock Australia (2017), </t>
    </r>
    <r>
      <rPr>
        <i/>
        <sz val="11"/>
        <rFont val="Calibri"/>
        <family val="2"/>
        <scheme val="minor"/>
      </rPr>
      <t xml:space="preserve">Market Information Statistics Database Custom Report, </t>
    </r>
    <r>
      <rPr>
        <sz val="11"/>
        <rFont val="Calibri"/>
        <family val="2"/>
        <scheme val="minor"/>
      </rPr>
      <t>last accessed August 2017
&lt;http://statistics.mla.com.au/Report/List&gt;</t>
    </r>
  </si>
  <si>
    <r>
      <t xml:space="preserve">Australian Bureau of Statistics (2017), </t>
    </r>
    <r>
      <rPr>
        <i/>
        <sz val="11"/>
        <color theme="1"/>
        <rFont val="Calibri"/>
        <family val="2"/>
        <scheme val="minor"/>
      </rPr>
      <t>Livestock and Meat, Australia, July 2017,</t>
    </r>
    <r>
      <rPr>
        <sz val="11"/>
        <color theme="1"/>
        <rFont val="Calibri"/>
        <family val="2"/>
        <scheme val="minor"/>
      </rPr>
      <t xml:space="preserve"> last accessed August 2017 
&lt;http://www.abs.gov.au/ausstats/abs@.nsf/mf/7218.0.55.001&gt;</t>
    </r>
  </si>
  <si>
    <r>
      <t xml:space="preserve">Australian Bureau of Statistics (2017), </t>
    </r>
    <r>
      <rPr>
        <i/>
        <sz val="11"/>
        <color theme="1"/>
        <rFont val="Calibri"/>
        <family val="2"/>
        <scheme val="minor"/>
      </rPr>
      <t xml:space="preserve">Livestock Products, Australia, July 2017, </t>
    </r>
    <r>
      <rPr>
        <sz val="11"/>
        <color theme="1"/>
        <rFont val="Calibri"/>
        <family val="2"/>
        <scheme val="minor"/>
      </rPr>
      <t>last accessed August 2017 
&lt;http://www.abs.gov.au/ausstats/abs@.nsf/PrimaryMainFeatures/7215.0?OpenDocument&gt;</t>
    </r>
  </si>
  <si>
    <r>
      <t xml:space="preserve">Australian Sugar Milling Council (2017), </t>
    </r>
    <r>
      <rPr>
        <i/>
        <sz val="11"/>
        <rFont val="Calibri"/>
        <family val="2"/>
        <scheme val="minor"/>
      </rPr>
      <t>Sugar Cane Statistics</t>
    </r>
    <r>
      <rPr>
        <sz val="11"/>
        <rFont val="Calibri"/>
        <family val="2"/>
        <scheme val="minor"/>
      </rPr>
      <t>, last accessed August 2017. 
&lt;http://asmc.com.au/industry-overview/statistics/&gt;</t>
    </r>
  </si>
  <si>
    <r>
      <t xml:space="preserve">Department of Primary Industries (2017), </t>
    </r>
    <r>
      <rPr>
        <i/>
        <sz val="11"/>
        <color theme="1"/>
        <rFont val="Calibri"/>
        <family val="2"/>
        <scheme val="minor"/>
      </rPr>
      <t>Aquaculture Production Reports,</t>
    </r>
    <r>
      <rPr>
        <sz val="11"/>
        <color theme="1"/>
        <rFont val="Calibri"/>
        <family val="2"/>
        <scheme val="minor"/>
      </rPr>
      <t xml:space="preserve"> last accessed September 2017 
&lt;http://www.dpi.nsw.gov.au/fishing/aquaculture/publications/aquaculture-production-reports&gt;</t>
    </r>
  </si>
  <si>
    <r>
      <t xml:space="preserve">Department of Primary Industries (2017), </t>
    </r>
    <r>
      <rPr>
        <i/>
        <sz val="11"/>
        <color theme="1"/>
        <rFont val="Calibri"/>
        <family val="2"/>
        <scheme val="minor"/>
      </rPr>
      <t xml:space="preserve">Unpublished Internal Wild Caught Landings Estimates, </t>
    </r>
    <r>
      <rPr>
        <sz val="11"/>
        <color theme="1"/>
        <rFont val="Calibri"/>
        <family val="2"/>
        <scheme val="minor"/>
      </rPr>
      <t>Provided August 2017</t>
    </r>
  </si>
  <si>
    <r>
      <t xml:space="preserve">Australian Bureau of Agricultural and Resource Economic Sciences (2016), </t>
    </r>
    <r>
      <rPr>
        <i/>
        <sz val="11"/>
        <rFont val="Calibri"/>
        <family val="2"/>
        <scheme val="minor"/>
      </rPr>
      <t xml:space="preserve">Australian Forest and Wood Products Statistics, September &amp; December Quarters 2016, </t>
    </r>
    <r>
      <rPr>
        <sz val="11"/>
        <rFont val="Calibri"/>
        <family val="2"/>
        <scheme val="minor"/>
      </rPr>
      <t>last accessed August 2017 
&lt;http://www.agriculture.gov.au/abares/publications/display?url=http://143.188.17.20/anrdl/DAFFService/display.php?fid=pb_afwpsd9abfe20170525.xml&gt;</t>
    </r>
  </si>
  <si>
    <t>ABARES (2017c)</t>
  </si>
  <si>
    <r>
      <t xml:space="preserve">Australian Bureau of Agricultural and Resource Economic Sciences (2017), </t>
    </r>
    <r>
      <rPr>
        <i/>
        <sz val="11"/>
        <rFont val="Calibri"/>
        <family val="2"/>
        <scheme val="minor"/>
      </rPr>
      <t>Agricultural Commodity Statistics, Dec 2016</t>
    </r>
    <r>
      <rPr>
        <sz val="11"/>
        <rFont val="Calibri"/>
        <family val="2"/>
        <scheme val="minor"/>
      </rPr>
      <t>, last accessed June 2017 &lt;http://www.agriculture.gov.au/abares/publications/pubs?url=http://143.188.17.20/anrdl/DAFFService/pubs.php?seriesName=AustCommodityStat%26sort=date%26sortOrder=desc%26showIndex=true%26outputType=list%26indexLetter=_&gt;</t>
    </r>
  </si>
  <si>
    <r>
      <t xml:space="preserve">Reserve Bank of Australia (2017), </t>
    </r>
    <r>
      <rPr>
        <i/>
        <sz val="11"/>
        <color theme="1"/>
        <rFont val="Calibri"/>
        <family val="2"/>
        <scheme val="minor"/>
      </rPr>
      <t>Historical Data/Exchange Rates - Monthly - January 2010 to latest complete month of current year</t>
    </r>
    <r>
      <rPr>
        <sz val="11"/>
        <color theme="1"/>
        <rFont val="Calibri"/>
        <family val="2"/>
        <scheme val="minor"/>
      </rPr>
      <t>, last accessed August 2017 &lt;http://www.rba.gov.au/statistics/historical-data.html&gt;</t>
    </r>
  </si>
  <si>
    <t>RBA (2017a)</t>
  </si>
  <si>
    <r>
      <t xml:space="preserve">Department of Primary Industries (2017), </t>
    </r>
    <r>
      <rPr>
        <i/>
        <sz val="11"/>
        <color theme="1"/>
        <rFont val="Calibri"/>
        <family val="2"/>
        <scheme val="minor"/>
      </rPr>
      <t>Weekly APW Prices Delivered Port Kembla</t>
    </r>
    <r>
      <rPr>
        <sz val="11"/>
        <color theme="1"/>
        <rFont val="Calibri"/>
        <family val="2"/>
        <scheme val="minor"/>
      </rPr>
      <t>, revised weekly</t>
    </r>
  </si>
  <si>
    <t>CA (2017)</t>
  </si>
  <si>
    <r>
      <t xml:space="preserve">Cotton Australia (2017), </t>
    </r>
    <r>
      <rPr>
        <i/>
        <sz val="11"/>
        <color theme="1"/>
        <rFont val="Calibri"/>
        <family val="2"/>
        <scheme val="minor"/>
      </rPr>
      <t>2016-17 Cotton Australia Annual Report</t>
    </r>
    <r>
      <rPr>
        <sz val="11"/>
        <color theme="1"/>
        <rFont val="Calibri"/>
        <family val="2"/>
        <scheme val="minor"/>
      </rPr>
      <t>, Last accessed August 2017 &lt;http://cottonaustralia.com.au/uploads/publications/Cotton_Australia_Annual_Report_2016-17_WEB_final.pdf&gt;</t>
    </r>
  </si>
  <si>
    <t>QA (2017a)</t>
  </si>
  <si>
    <r>
      <t xml:space="preserve">Quandl (2017), </t>
    </r>
    <r>
      <rPr>
        <i/>
        <sz val="11"/>
        <color theme="1"/>
        <rFont val="Calibri"/>
        <family val="2"/>
        <scheme val="minor"/>
      </rPr>
      <t>Cotton No. 2 Futures, Continuous Contract #1 (CT1) (Front Month)</t>
    </r>
    <r>
      <rPr>
        <sz val="11"/>
        <color theme="1"/>
        <rFont val="Calibri"/>
        <family val="2"/>
        <scheme val="minor"/>
      </rPr>
      <t>, last accessed August 2017 &lt;https://www.quandl.com/data/CHRIS/ICE_CT1-Cotton-No-2-Futures-Continuous-Contract-1-CT1-Front-Month&gt;</t>
    </r>
  </si>
  <si>
    <t>USDA (2017b)</t>
  </si>
  <si>
    <r>
      <t xml:space="preserve">United States Department of Agriculture (2017), </t>
    </r>
    <r>
      <rPr>
        <i/>
        <sz val="11"/>
        <color theme="1"/>
        <rFont val="Calibri"/>
        <family val="2"/>
        <scheme val="minor"/>
      </rPr>
      <t>Cotton: World Markets and Trade August 2017</t>
    </r>
    <r>
      <rPr>
        <sz val="11"/>
        <color theme="1"/>
        <rFont val="Calibri"/>
        <family val="2"/>
        <scheme val="minor"/>
      </rPr>
      <t>, last accessed August 2017 &lt;https://apps.fas.usda.gov/psdonline/circulars/cotton.pdf&gt;</t>
    </r>
  </si>
  <si>
    <t>CL (2017a)</t>
  </si>
  <si>
    <r>
      <t xml:space="preserve">Cotton Outlook (2017), </t>
    </r>
    <r>
      <rPr>
        <i/>
        <sz val="11"/>
        <color theme="1"/>
        <rFont val="Calibri"/>
        <family val="2"/>
        <scheme val="minor"/>
      </rPr>
      <t>Cotlook Indicies, Seasonal Indicies, 'A Index'</t>
    </r>
    <r>
      <rPr>
        <sz val="11"/>
        <color theme="1"/>
        <rFont val="Calibri"/>
        <family val="2"/>
        <scheme val="minor"/>
      </rPr>
      <t>, last accessed September 2017 &lt;https://www.cotlook.com/information/cotlook-indices/&gt;</t>
    </r>
  </si>
  <si>
    <r>
      <t xml:space="preserve">Rabobank (2017), </t>
    </r>
    <r>
      <rPr>
        <i/>
        <sz val="11"/>
        <color theme="1"/>
        <rFont val="Calibri"/>
        <family val="2"/>
        <scheme val="minor"/>
      </rPr>
      <t>Checking the Pulse: Global Pulse prices under Pressure,</t>
    </r>
    <r>
      <rPr>
        <sz val="11"/>
        <color theme="1"/>
        <rFont val="Calibri"/>
        <family val="2"/>
        <scheme val="minor"/>
      </rPr>
      <t xml:space="preserve"> last accessed August 2017 &lt;https://research.rabobank.com/far/en/sectors/grains-oilseeds/Checking-the-pulse-global-pulse-prices-under-pressure.html&gt;</t>
    </r>
  </si>
  <si>
    <t>RABO (2017a)</t>
  </si>
  <si>
    <r>
      <t xml:space="preserve">Dynamic Export (2017), </t>
    </r>
    <r>
      <rPr>
        <i/>
        <sz val="11"/>
        <color theme="1"/>
        <rFont val="Calibri"/>
        <family val="2"/>
        <scheme val="minor"/>
      </rPr>
      <t xml:space="preserve">Australian Lentil Exports are Booming, </t>
    </r>
    <r>
      <rPr>
        <sz val="11"/>
        <color theme="1"/>
        <rFont val="Calibri"/>
        <family val="2"/>
        <scheme val="minor"/>
      </rPr>
      <t>last accessed August 2017. http://www.dynamicexport.com.au/export-market/articles-export-markets/Australian-lentil-exports-are-booming/</t>
    </r>
  </si>
  <si>
    <t>DE (2017)</t>
  </si>
  <si>
    <r>
      <t xml:space="preserve">Deloitte Agribusiness Bulletin (2016), </t>
    </r>
    <r>
      <rPr>
        <i/>
        <sz val="11"/>
        <color theme="1"/>
        <rFont val="Calibri"/>
        <family val="2"/>
        <scheme val="minor"/>
      </rPr>
      <t>Chickpeas: Perfectly positioned,</t>
    </r>
    <r>
      <rPr>
        <sz val="11"/>
        <color theme="1"/>
        <rFont val="Calibri"/>
        <family val="2"/>
        <scheme val="minor"/>
      </rPr>
      <t xml:space="preserve"> last accessed August 2017. https://www2.deloitte.com/au/en/pages/consumer-industrial-products/articles/chickpeas-perfectly-positioned.html</t>
    </r>
  </si>
  <si>
    <t>Deloitte (2016a)</t>
  </si>
  <si>
    <t>USDA (2017c)</t>
  </si>
  <si>
    <r>
      <t xml:space="preserve">United States Department of Agriculture (2017), </t>
    </r>
    <r>
      <rPr>
        <i/>
        <sz val="11"/>
        <color theme="1"/>
        <rFont val="Calibri"/>
        <family val="2"/>
        <scheme val="minor"/>
      </rPr>
      <t>Grain: World markets and Trade, August 2017</t>
    </r>
    <r>
      <rPr>
        <sz val="11"/>
        <color theme="1"/>
        <rFont val="Calibri"/>
        <family val="2"/>
        <scheme val="minor"/>
      </rPr>
      <t>, last accessed August 2017 &lt;https://apps.fas.usda.gov/psdonline/circulars/grain.pdf&gt;</t>
    </r>
  </si>
  <si>
    <r>
      <t xml:space="preserve">The Land (2016), </t>
    </r>
    <r>
      <rPr>
        <i/>
        <sz val="11"/>
        <color theme="1"/>
        <rFont val="Calibri"/>
        <family val="2"/>
        <scheme val="minor"/>
      </rPr>
      <t>Australian canola plantings likely to lift this season</t>
    </r>
    <r>
      <rPr>
        <sz val="11"/>
        <color theme="1"/>
        <rFont val="Calibri"/>
        <family val="2"/>
        <scheme val="minor"/>
      </rPr>
      <t>, last accessed August 2017 &lt;http://www.theland.com.au/story/3846075/australian-canola-plantings-likely-to-lift/&gt;</t>
    </r>
  </si>
  <si>
    <t>NORTON (1999)</t>
  </si>
  <si>
    <r>
      <t xml:space="preserve">Norton. R, Kirkegaard. J, Angus and T. Potter (1999), </t>
    </r>
    <r>
      <rPr>
        <i/>
        <sz val="11"/>
        <color theme="1"/>
        <rFont val="Calibri"/>
        <family val="2"/>
        <scheme val="minor"/>
      </rPr>
      <t xml:space="preserve">Canola in Rotations, </t>
    </r>
    <r>
      <rPr>
        <sz val="11"/>
        <color theme="1"/>
        <rFont val="Calibri"/>
        <family val="2"/>
        <scheme val="minor"/>
      </rPr>
      <t>last accessed August 2017, &lt;http://www.australianoilseeds.com/__data/assets/pdf_file/0014/2705/Chapter_5_-_Canola_in_Rotations.pdf&gt;</t>
    </r>
  </si>
  <si>
    <t>SUNRICE (2017)</t>
  </si>
  <si>
    <r>
      <t xml:space="preserve">SunRice (2017), </t>
    </r>
    <r>
      <rPr>
        <i/>
        <sz val="11"/>
        <color theme="1"/>
        <rFont val="Calibri"/>
        <family val="2"/>
        <scheme val="minor"/>
      </rPr>
      <t>SunRice Offers Fixed Price Contract of $400/tonne to Riverina Growers,</t>
    </r>
    <r>
      <rPr>
        <sz val="11"/>
        <color theme="1"/>
        <rFont val="Calibri"/>
        <family val="2"/>
        <scheme val="minor"/>
      </rPr>
      <t xml:space="preserve"> last accessed August 2017 &lt;https://www.sunrice.com.au/corporate/newsroom/media-releases/sunrice-offers-fixed-price-contract-of-400tonne-to-riverina-growers/&gt;</t>
    </r>
  </si>
  <si>
    <t>USDA (2017d)</t>
  </si>
  <si>
    <r>
      <t xml:space="preserve">USDA (2017), </t>
    </r>
    <r>
      <rPr>
        <i/>
        <sz val="11"/>
        <color theme="1"/>
        <rFont val="Calibri"/>
        <family val="2"/>
        <scheme val="minor"/>
      </rPr>
      <t>Rice Outlook January 2017</t>
    </r>
    <r>
      <rPr>
        <sz val="11"/>
        <color theme="1"/>
        <rFont val="Calibri"/>
        <family val="2"/>
        <scheme val="minor"/>
      </rPr>
      <t>. Last Accessed August 2017 &lt;https://www.ers.usda.gov/webdocs/publications/82109/rcs-17a.pdf?v=42752&gt;</t>
    </r>
  </si>
  <si>
    <t>BOM (2017a)</t>
  </si>
  <si>
    <r>
      <t xml:space="preserve">Bureau of Metereology (2017), </t>
    </r>
    <r>
      <rPr>
        <i/>
        <sz val="11"/>
        <color theme="1"/>
        <rFont val="Calibri"/>
        <family val="2"/>
        <scheme val="minor"/>
      </rPr>
      <t>Climate statistics for Narrabri West Post Office</t>
    </r>
    <r>
      <rPr>
        <sz val="11"/>
        <color theme="1"/>
        <rFont val="Calibri"/>
        <family val="2"/>
        <scheme val="minor"/>
      </rPr>
      <t>, last accessed August 2017 &lt;http://www.bom.gov.au/climate/averages/tables/cw_053030.shtml&gt;</t>
    </r>
  </si>
  <si>
    <t>FT (2016a)</t>
  </si>
  <si>
    <r>
      <t xml:space="preserve">The Land (2016), </t>
    </r>
    <r>
      <rPr>
        <i/>
        <sz val="11"/>
        <color theme="1"/>
        <rFont val="Calibri"/>
        <family val="2"/>
        <scheme val="minor"/>
      </rPr>
      <t>Prices and yield sweeten cane season</t>
    </r>
    <r>
      <rPr>
        <sz val="11"/>
        <color theme="1"/>
        <rFont val="Calibri"/>
        <family val="2"/>
        <scheme val="minor"/>
      </rPr>
      <t>, last accessed August 2017 &lt;http://www.theland.com.au/story/4122332/market-has-a-crush-on-sugar/ &gt;</t>
    </r>
  </si>
  <si>
    <t>LAND (2016b)</t>
  </si>
  <si>
    <t>LAND (2016a)</t>
  </si>
  <si>
    <t>FAO (2017a)</t>
  </si>
  <si>
    <r>
      <t xml:space="preserve">Food and Agirculture Organisation (2017), </t>
    </r>
    <r>
      <rPr>
        <i/>
        <sz val="11"/>
        <color theme="1"/>
        <rFont val="Calibri"/>
        <family val="2"/>
        <scheme val="minor"/>
      </rPr>
      <t xml:space="preserve"> FAO Food Price Indicies, </t>
    </r>
    <r>
      <rPr>
        <sz val="11"/>
        <color theme="1"/>
        <rFont val="Calibri"/>
        <family val="2"/>
        <scheme val="minor"/>
      </rPr>
      <t>last accessed September 2017, &lt;http://www.fao.org/worldfoodsituation/en/&gt;</t>
    </r>
  </si>
  <si>
    <r>
      <t xml:space="preserve">Australian Wool Innovation Limited (2017) </t>
    </r>
    <r>
      <rPr>
        <i/>
        <sz val="11"/>
        <color theme="1"/>
        <rFont val="Calibri"/>
        <family val="2"/>
        <scheme val="minor"/>
      </rPr>
      <t>Australian Wool Production Forecast Report, August 2017</t>
    </r>
    <r>
      <rPr>
        <sz val="11"/>
        <color theme="1"/>
        <rFont val="Calibri"/>
        <family val="2"/>
        <scheme val="minor"/>
      </rPr>
      <t>, last accessed September 2017, &lt;https://www.wool.com/globalassets/start/market-intelligence/wool-production-forecasts/awpfc-forecast-report-2017-august.pdf&gt;</t>
    </r>
  </si>
  <si>
    <t>AWI (2017b)</t>
  </si>
  <si>
    <t>AWI (2017a)</t>
  </si>
  <si>
    <r>
      <t xml:space="preserve">Australian Wool Innovation Limited (2017) </t>
    </r>
    <r>
      <rPr>
        <i/>
        <sz val="11"/>
        <color theme="1"/>
        <rFont val="Calibri"/>
        <family val="2"/>
        <scheme val="minor"/>
      </rPr>
      <t>Wool Market Weekly Report</t>
    </r>
    <r>
      <rPr>
        <sz val="11"/>
        <color theme="1"/>
        <rFont val="Calibri"/>
        <family val="2"/>
        <scheme val="minor"/>
      </rPr>
      <t>, compilation of reports &lt;https://www.wool.com/market-intelligence/weekly-price-reports/&gt;</t>
    </r>
  </si>
  <si>
    <t>CON (2017)</t>
  </si>
  <si>
    <r>
      <t xml:space="preserve">The Conversation (2017), </t>
    </r>
    <r>
      <rPr>
        <i/>
        <sz val="11"/>
        <color theme="1"/>
        <rFont val="Calibri"/>
        <family val="2"/>
        <scheme val="minor"/>
      </rPr>
      <t>Three charts on: Australia’s declining taste for beef and growing appetite for chicken</t>
    </r>
    <r>
      <rPr>
        <sz val="11"/>
        <color theme="1"/>
        <rFont val="Calibri"/>
        <family val="2"/>
        <scheme val="minor"/>
      </rPr>
      <t>, last accessed September 2017 &lt;http://theconversation.com/three-charts-on-australias-declining-taste-for-beef-and-growing-appetite-for-chicken-78100&gt;</t>
    </r>
  </si>
  <si>
    <t>FARM (2017)</t>
  </si>
  <si>
    <r>
      <t xml:space="preserve">Farmonline (2017), </t>
    </r>
    <r>
      <rPr>
        <i/>
        <sz val="11"/>
        <color theme="1"/>
        <rFont val="Calibri"/>
        <family val="2"/>
        <scheme val="minor"/>
      </rPr>
      <t xml:space="preserve">Export options grow as bird flu infects global poultry products trade, </t>
    </r>
    <r>
      <rPr>
        <sz val="11"/>
        <color theme="1"/>
        <rFont val="Calibri"/>
        <family val="2"/>
        <scheme val="minor"/>
      </rPr>
      <t>last accessed August 2017 &lt;http://www.farmonline.com.au/story/4589604/export-potential-as-bird-flu-infects-global-poultry-products-trade/&gt;</t>
    </r>
  </si>
  <si>
    <r>
      <t xml:space="preserve">Mecardo (2017). </t>
    </r>
    <r>
      <rPr>
        <i/>
        <sz val="11"/>
        <color theme="1"/>
        <rFont val="Calibri"/>
        <family val="2"/>
        <scheme val="minor"/>
      </rPr>
      <t xml:space="preserve">Changing Chinese Tastes for Sheep Meat, </t>
    </r>
    <r>
      <rPr>
        <sz val="11"/>
        <color theme="1"/>
        <rFont val="Calibri"/>
        <family val="2"/>
        <scheme val="minor"/>
      </rPr>
      <t>last accessed September 2017</t>
    </r>
    <r>
      <rPr>
        <i/>
        <sz val="11"/>
        <color theme="1"/>
        <rFont val="Calibri"/>
        <family val="2"/>
        <scheme val="minor"/>
      </rPr>
      <t xml:space="preserve"> </t>
    </r>
    <r>
      <rPr>
        <sz val="11"/>
        <color theme="1"/>
        <rFont val="Calibri"/>
        <family val="2"/>
        <scheme val="minor"/>
      </rPr>
      <t>&lt;http://www.mecardo.com.au/commodities/analysis/changing-chinese-tastes-for-sheep-meat.aspx&gt;</t>
    </r>
  </si>
  <si>
    <t>MECARDO (2017a)</t>
  </si>
  <si>
    <r>
      <t xml:space="preserve">Dairy Australia (2017), </t>
    </r>
    <r>
      <rPr>
        <i/>
        <sz val="11"/>
        <rFont val="Calibri"/>
        <family val="2"/>
        <scheme val="minor"/>
      </rPr>
      <t>NSW Milk Production Report June 2017,</t>
    </r>
    <r>
      <rPr>
        <sz val="11"/>
        <rFont val="Calibri"/>
        <family val="2"/>
        <scheme val="minor"/>
      </rPr>
      <t xml:space="preserve"> last accessed August 2017, &lt;http://www.dairyaustralia.com.au/Markets-and-statistics/Production-and-sales/Latest-statistics.aspx&gt;</t>
    </r>
  </si>
  <si>
    <t>CHOICE (2017a)</t>
  </si>
  <si>
    <r>
      <t xml:space="preserve">Choice (2017) </t>
    </r>
    <r>
      <rPr>
        <i/>
        <sz val="11"/>
        <color theme="1"/>
        <rFont val="Calibri"/>
        <family val="2"/>
        <scheme val="minor"/>
      </rPr>
      <t>Milk Money,</t>
    </r>
    <r>
      <rPr>
        <sz val="11"/>
        <color theme="1"/>
        <rFont val="Calibri"/>
        <family val="2"/>
        <scheme val="minor"/>
      </rPr>
      <t xml:space="preserve"> last accessed September 2017 &lt;https://www.choice.com.au/food-and-drink/dairy/milk/articles/one-dollar-milk-and-the-australian-dairy-industry&gt; </t>
    </r>
  </si>
  <si>
    <r>
      <t xml:space="preserve">Dairy Australia (2017), </t>
    </r>
    <r>
      <rPr>
        <i/>
        <sz val="11"/>
        <rFont val="Calibri"/>
        <family val="2"/>
        <scheme val="minor"/>
      </rPr>
      <t>Farmgate Milk Price</t>
    </r>
    <r>
      <rPr>
        <sz val="11"/>
        <rFont val="Calibri"/>
        <family val="2"/>
        <scheme val="minor"/>
      </rPr>
      <t>, last accessed September 2017, &lt;https://www.dairyaustralia.com.au/industry/prices/farmgate-milk-price&gt;</t>
    </r>
  </si>
  <si>
    <t>DA (2017c)</t>
  </si>
  <si>
    <r>
      <t xml:space="preserve">Dairy Australia (2017), </t>
    </r>
    <r>
      <rPr>
        <i/>
        <sz val="11"/>
        <color theme="1"/>
        <rFont val="Calibri"/>
        <family val="2"/>
        <scheme val="minor"/>
      </rPr>
      <t>National Milk Sales Report</t>
    </r>
    <r>
      <rPr>
        <sz val="11"/>
        <color theme="1"/>
        <rFont val="Calibri"/>
        <family val="2"/>
        <scheme val="minor"/>
      </rPr>
      <t>, last accessed September 2017 &lt;https://www.dairyaustralia.com.au/-/media/dairyaustralia/documents/industry/industry-resources/production-and-sales/national-milk-sales-jun-17.ashx?la=en&amp;hash=44190A4159FF8D06AE7FCE788BFA9D9E4281696F&gt;</t>
    </r>
  </si>
  <si>
    <r>
      <t xml:space="preserve">Global Dairy Trade (2017), </t>
    </r>
    <r>
      <rPr>
        <i/>
        <sz val="11"/>
        <color theme="1"/>
        <rFont val="Calibri"/>
        <family val="2"/>
        <scheme val="minor"/>
      </rPr>
      <t xml:space="preserve">Global Dairy price Index, </t>
    </r>
    <r>
      <rPr>
        <sz val="11"/>
        <color theme="1"/>
        <rFont val="Calibri"/>
        <family val="2"/>
        <scheme val="minor"/>
      </rPr>
      <t>last accessed September 2017 &lt;https://www.globaldairytrade.info/en/product-results/&gt;</t>
    </r>
  </si>
  <si>
    <t>GDT (2017)</t>
  </si>
  <si>
    <t>AE (2017a)</t>
  </si>
  <si>
    <r>
      <t xml:space="preserve">Australian Eggs (2017), </t>
    </r>
    <r>
      <rPr>
        <i/>
        <sz val="11"/>
        <color theme="1"/>
        <rFont val="Calibri"/>
        <family val="2"/>
        <scheme val="minor"/>
      </rPr>
      <t xml:space="preserve">Annual Reports, </t>
    </r>
    <r>
      <rPr>
        <sz val="11"/>
        <color theme="1"/>
        <rFont val="Calibri"/>
        <family val="2"/>
        <scheme val="minor"/>
      </rPr>
      <t>last accessed August 2017 &lt;https://www.aecl.org/about-us/annual-reports/&gt;</t>
    </r>
  </si>
  <si>
    <r>
      <rPr>
        <vertAlign val="superscript"/>
        <sz val="11"/>
        <color theme="1"/>
        <rFont val="Calibri"/>
        <family val="2"/>
        <scheme val="minor"/>
      </rPr>
      <t>u</t>
    </r>
    <r>
      <rPr>
        <sz val="11"/>
        <color theme="1"/>
        <rFont val="Calibri"/>
        <family val="2"/>
        <scheme val="minor"/>
      </rPr>
      <t xml:space="preserve"> Average over 4 quarters Sydney CPI data</t>
    </r>
  </si>
  <si>
    <r>
      <t xml:space="preserve">Australian Pork Limited (2017), </t>
    </r>
    <r>
      <rPr>
        <i/>
        <sz val="11"/>
        <color theme="1"/>
        <rFont val="Calibri"/>
        <family val="2"/>
        <scheme val="minor"/>
      </rPr>
      <t>High prices fixing high prices,</t>
    </r>
    <r>
      <rPr>
        <sz val="11"/>
        <color theme="1"/>
        <rFont val="Calibri"/>
        <family val="2"/>
        <scheme val="minor"/>
      </rPr>
      <t xml:space="preserve"> APL Newsletter article, March 2017 &lt;http://www.porknews.com.au/documents/pasteditions/APN0317.pdf&gt;</t>
    </r>
  </si>
  <si>
    <t>APL (2017a)</t>
  </si>
  <si>
    <t>APL (2017b)</t>
  </si>
  <si>
    <r>
      <t xml:space="preserve">Australian Pork Limited (2017), </t>
    </r>
    <r>
      <rPr>
        <i/>
        <sz val="11"/>
        <color theme="1"/>
        <rFont val="Calibri"/>
        <family val="2"/>
        <scheme val="minor"/>
      </rPr>
      <t>What will producers do with this windfall?,</t>
    </r>
    <r>
      <rPr>
        <sz val="11"/>
        <color theme="1"/>
        <rFont val="Calibri"/>
        <family val="2"/>
        <scheme val="minor"/>
      </rPr>
      <t xml:space="preserve"> APL Newsletter article, February 2017</t>
    </r>
  </si>
  <si>
    <t>MLA (2017b)</t>
  </si>
  <si>
    <r>
      <t>Meat &amp; Livestock Australia (2017),</t>
    </r>
    <r>
      <rPr>
        <i/>
        <sz val="11"/>
        <color theme="1"/>
        <rFont val="Calibri"/>
        <family val="2"/>
        <scheme val="minor"/>
      </rPr>
      <t xml:space="preserve"> Red meat prices affecting supply,</t>
    </r>
    <r>
      <rPr>
        <sz val="11"/>
        <color theme="1"/>
        <rFont val="Calibri"/>
        <family val="2"/>
        <scheme val="minor"/>
      </rPr>
      <t xml:space="preserve"> last accessed August 2017 &lt;https://www.mla.com.au/prices-markets/market-news/red-meat-prices-reflecting-supply/&gt;</t>
    </r>
  </si>
  <si>
    <t>ANIC (2016a)</t>
  </si>
  <si>
    <r>
      <t xml:space="preserve">Australian Nut Industry Council (2016), </t>
    </r>
    <r>
      <rPr>
        <i/>
        <sz val="11"/>
        <color theme="1"/>
        <rFont val="Calibri"/>
        <family val="2"/>
        <scheme val="minor"/>
      </rPr>
      <t xml:space="preserve">Growing For Success, 2016, </t>
    </r>
    <r>
      <rPr>
        <sz val="11"/>
        <color theme="1"/>
        <rFont val="Calibri"/>
        <family val="2"/>
        <scheme val="minor"/>
      </rPr>
      <t>last accessed September 2017 &lt;http://www.nutindustry.org.au/growing-for-success.html&gt;</t>
    </r>
  </si>
  <si>
    <r>
      <t xml:space="preserve">Wine Australia (2017), </t>
    </r>
    <r>
      <rPr>
        <i/>
        <sz val="11"/>
        <color theme="1"/>
        <rFont val="Calibri"/>
        <family val="2"/>
        <scheme val="minor"/>
      </rPr>
      <t>National Vintage Report 2017</t>
    </r>
    <r>
      <rPr>
        <sz val="11"/>
        <color theme="1"/>
        <rFont val="Calibri"/>
        <family val="2"/>
        <scheme val="minor"/>
      </rPr>
      <t>, last accessed September 2017 &lt;https://www.wineaustralia.com/market-insights/national-vintage-report&gt;</t>
    </r>
  </si>
  <si>
    <t>JT (2016)</t>
  </si>
  <si>
    <r>
      <t xml:space="preserve">The Japan Times (2016), </t>
    </r>
    <r>
      <rPr>
        <i/>
        <sz val="11"/>
        <color theme="1"/>
        <rFont val="Calibri"/>
        <family val="2"/>
        <scheme val="minor"/>
      </rPr>
      <t>Japan’s power producers scour forests in search of wood to burn</t>
    </r>
    <r>
      <rPr>
        <sz val="11"/>
        <color theme="1"/>
        <rFont val="Calibri"/>
        <family val="2"/>
        <scheme val="minor"/>
      </rPr>
      <t>, last accessed August 2017 &lt;https://www.japantimes.co.jp/news/2016/02/04/business/japans-power-producers-scour-forests-search-wood-burn/#.WZ_E2T4jFhE&gt;</t>
    </r>
  </si>
  <si>
    <t>HIA (2017a)</t>
  </si>
  <si>
    <r>
      <t xml:space="preserve">Housing Industry Association (2017), </t>
    </r>
    <r>
      <rPr>
        <i/>
        <sz val="11"/>
        <color theme="1"/>
        <rFont val="Calibri"/>
        <family val="2"/>
        <scheme val="minor"/>
      </rPr>
      <t>Housing Dwelling Commencements Forecast August 2017</t>
    </r>
    <r>
      <rPr>
        <sz val="11"/>
        <color theme="1"/>
        <rFont val="Calibri"/>
        <family val="2"/>
        <scheme val="minor"/>
      </rPr>
      <t>, last accessed August 2017 &lt;https://hia.com.au/BusinessInfo/economicInfo/housingForecasts&gt;</t>
    </r>
  </si>
  <si>
    <r>
      <rPr>
        <vertAlign val="superscript"/>
        <sz val="11"/>
        <color theme="1"/>
        <rFont val="Calibri"/>
        <family val="2"/>
        <scheme val="minor"/>
      </rPr>
      <t>v</t>
    </r>
    <r>
      <rPr>
        <sz val="11"/>
        <color theme="1"/>
        <rFont val="Calibri"/>
        <family val="2"/>
        <scheme val="minor"/>
      </rPr>
      <t xml:space="preserve"> Implied consumption is based on the assumption that total log production is consumed within the same year it is produced, and therefore excludes carry over stocks. </t>
    </r>
  </si>
  <si>
    <t>DPI (2017d)</t>
  </si>
  <si>
    <t>DPI (2017e)</t>
  </si>
  <si>
    <r>
      <t xml:space="preserve">Department of Primary Industries - Office of Water (2017), </t>
    </r>
    <r>
      <rPr>
        <i/>
        <sz val="11"/>
        <color theme="1"/>
        <rFont val="Calibri"/>
        <family val="2"/>
        <scheme val="minor"/>
      </rPr>
      <t>Water storages (dams) current data</t>
    </r>
    <r>
      <rPr>
        <sz val="11"/>
        <color theme="1"/>
        <rFont val="Calibri"/>
        <family val="2"/>
        <scheme val="minor"/>
      </rPr>
      <t xml:space="preserve">, </t>
    </r>
    <r>
      <rPr>
        <i/>
        <sz val="11"/>
        <color theme="1"/>
        <rFont val="Calibri"/>
        <family val="2"/>
        <scheme val="minor"/>
      </rPr>
      <t>custom report generation</t>
    </r>
    <r>
      <rPr>
        <sz val="11"/>
        <color theme="1"/>
        <rFont val="Calibri"/>
        <family val="2"/>
        <scheme val="minor"/>
      </rPr>
      <t>, last accessed October 2017 &lt;http://waterinfo.nsw.gov.au/sr/&gt;</t>
    </r>
  </si>
  <si>
    <t>DPI (2017f)</t>
  </si>
  <si>
    <r>
      <t xml:space="preserve">Department of Primary Industries - Office of Water (2017), </t>
    </r>
    <r>
      <rPr>
        <i/>
        <sz val="11"/>
        <color theme="1"/>
        <rFont val="Calibri"/>
        <family val="2"/>
        <scheme val="minor"/>
      </rPr>
      <t>NSW Allocaton Statements</t>
    </r>
    <r>
      <rPr>
        <sz val="11"/>
        <color theme="1"/>
        <rFont val="Calibri"/>
        <family val="2"/>
        <scheme val="minor"/>
      </rPr>
      <t>, last accessed October 2017 &lt;http://www.water.nsw.gov.au/water-management/water-availability/water-allocation-statements&gt;</t>
    </r>
  </si>
  <si>
    <t>AITHER (2017)</t>
  </si>
  <si>
    <r>
      <t xml:space="preserve">AITHER (2017), </t>
    </r>
    <r>
      <rPr>
        <i/>
        <sz val="11"/>
        <color theme="1"/>
        <rFont val="Calibri"/>
        <family val="2"/>
        <scheme val="minor"/>
      </rPr>
      <t xml:space="preserve">Water Markets Report 2016-17 Review and 2017-18 Outlook, </t>
    </r>
    <r>
      <rPr>
        <sz val="11"/>
        <color theme="1"/>
        <rFont val="Calibri"/>
        <family val="2"/>
        <scheme val="minor"/>
      </rPr>
      <t>last accessed September 2017 &lt;http://www.aither.com.au/wp-content/uploads/2017/09/17_08_28_AWMR-2016-17_FINAL_STC_comp.pdf&gt;</t>
    </r>
  </si>
  <si>
    <r>
      <rPr>
        <vertAlign val="superscript"/>
        <sz val="11"/>
        <color theme="1"/>
        <rFont val="Calibri"/>
        <family val="2"/>
        <scheme val="minor"/>
      </rPr>
      <t xml:space="preserve">w </t>
    </r>
    <r>
      <rPr>
        <sz val="11"/>
        <color theme="1"/>
        <rFont val="Calibri"/>
        <family val="2"/>
        <scheme val="minor"/>
      </rPr>
      <t xml:space="preserve">2016-17 production is estimated by extrapolating Wine Australia production growth over the ABS reported 2015-16 levels. </t>
    </r>
  </si>
  <si>
    <t xml:space="preserve">Name </t>
  </si>
  <si>
    <t>Purpose</t>
  </si>
  <si>
    <t>For current reporting historical statsistics for a range of industries and measures</t>
  </si>
  <si>
    <t>Prepared</t>
  </si>
  <si>
    <t>Wine</t>
  </si>
  <si>
    <t>Beef</t>
  </si>
  <si>
    <t>Sheep &amp; Goat Meat</t>
  </si>
  <si>
    <t>Production Data Consolidated</t>
  </si>
  <si>
    <t>Price Data Consolidated</t>
  </si>
  <si>
    <t>Exports Data Consolidated</t>
  </si>
  <si>
    <t>Imports &amp; Trade Balance Data Consolidated</t>
  </si>
  <si>
    <t>Jobs &amp; Businesses Consolidated</t>
  </si>
  <si>
    <t>Catalogue Index</t>
  </si>
  <si>
    <t>Consolidated Footnotes</t>
  </si>
  <si>
    <t>Consolidated Sources</t>
  </si>
  <si>
    <t>ABS (2017g)</t>
  </si>
  <si>
    <r>
      <t xml:space="preserve">Australian Broadcasting Corporation (2016), </t>
    </r>
    <r>
      <rPr>
        <i/>
        <sz val="11"/>
        <color theme="1"/>
        <rFont val="Calibri"/>
        <family val="2"/>
        <scheme val="minor"/>
      </rPr>
      <t>NSW sugar cane crop forecast to top 2 million tonnes,</t>
    </r>
    <r>
      <rPr>
        <sz val="11"/>
        <color theme="1"/>
        <rFont val="Calibri"/>
        <family val="2"/>
        <scheme val="minor"/>
      </rPr>
      <t xml:space="preserve"> last accessed August 2017 &lt;http://www.abc.net.au/news/rural/2016-06-03/nsw-sugar-cane-harvest-starts/7473446&gt;</t>
    </r>
  </si>
  <si>
    <t>ABC (2016a)</t>
  </si>
  <si>
    <r>
      <t xml:space="preserve">Sydney Morning Herald (2016) </t>
    </r>
    <r>
      <rPr>
        <i/>
        <sz val="11"/>
        <color theme="1"/>
        <rFont val="Calibri"/>
        <family val="2"/>
        <scheme val="minor"/>
      </rPr>
      <t xml:space="preserve">Dairy crisis explained, July 2016, </t>
    </r>
    <r>
      <rPr>
        <sz val="11"/>
        <color theme="1"/>
        <rFont val="Calibri"/>
        <family val="2"/>
        <scheme val="minor"/>
      </rPr>
      <t>last accessed October 2017 &lt;http://www.smh.com.au/business/the-economy/dairy-crisis-explained-its-more-to-do-with-vladimir-putin-than-1-milk-20160630-gpvegb.html&gt;</t>
    </r>
  </si>
  <si>
    <r>
      <t xml:space="preserve">Senate ERC (2017), </t>
    </r>
    <r>
      <rPr>
        <i/>
        <sz val="11"/>
        <color theme="1"/>
        <rFont val="Calibri"/>
        <family val="2"/>
        <scheme val="minor"/>
      </rPr>
      <t>Australia's dairy industry: rebuilding trust and a fair market for farmers, August 2017</t>
    </r>
    <r>
      <rPr>
        <sz val="11"/>
        <color theme="1"/>
        <rFont val="Calibri"/>
        <family val="2"/>
        <scheme val="minor"/>
      </rPr>
      <t>, last accessed October 2017 &lt;http://apo.org.au/system/files/102881/apo-nid102881-416026.pdf&gt;</t>
    </r>
  </si>
  <si>
    <t>SMH (2016)</t>
  </si>
  <si>
    <t>SENATE (2017)</t>
  </si>
  <si>
    <r>
      <t xml:space="preserve">Japan Times (2017), </t>
    </r>
    <r>
      <rPr>
        <i/>
        <sz val="11"/>
        <color theme="1"/>
        <rFont val="Calibri"/>
        <family val="2"/>
        <scheme val="minor"/>
      </rPr>
      <t>Egg prices soar, imports allowed in as South Korea poultry cull tops 30 million as bird flu rages,</t>
    </r>
    <r>
      <rPr>
        <sz val="11"/>
        <color theme="1"/>
        <rFont val="Calibri"/>
        <family val="2"/>
        <scheme val="minor"/>
      </rPr>
      <t xml:space="preserve"> last accessed August 2017 &lt;https://www.japantimes.co.jp/news/2017/01/04/business/egg-prices-soar-imports-allowed-south-korea-poultry-cull-tops-30-million-bird-flu-rages/#.WZUvjVERWUk&gt;
</t>
    </r>
  </si>
  <si>
    <t>JT (2017)</t>
  </si>
  <si>
    <t>Australian Dairy Farmers (2016), Global Milk Prices Are On The Rise, September 2016, last accessed October 2017, &lt;http://www.australiandairyfarmers.com.au/media-corner/global-milk-prices-are-on-the-rise&gt;</t>
  </si>
  <si>
    <t>ADF (2017)</t>
  </si>
  <si>
    <r>
      <rPr>
        <vertAlign val="superscript"/>
        <sz val="11"/>
        <color theme="1"/>
        <rFont val="Calibri"/>
        <family val="2"/>
        <scheme val="minor"/>
      </rPr>
      <t>x</t>
    </r>
    <r>
      <rPr>
        <sz val="11"/>
        <color theme="1"/>
        <rFont val="Calibri"/>
        <family val="2"/>
        <scheme val="minor"/>
      </rPr>
      <t xml:space="preserve"> Headline GVP data is based on 2016-17 estimated, however production narrative is based on 2015-16 due to lack of detail available for 2016-17. </t>
    </r>
  </si>
  <si>
    <t>FC (2017)</t>
  </si>
  <si>
    <r>
      <t xml:space="preserve">Forestry Corporation of NSW (2017), </t>
    </r>
    <r>
      <rPr>
        <i/>
        <sz val="11"/>
        <color theme="1"/>
        <rFont val="Calibri"/>
        <family val="2"/>
        <scheme val="minor"/>
      </rPr>
      <t xml:space="preserve">Unpublished Forestry Harvest Data, </t>
    </r>
    <r>
      <rPr>
        <sz val="11"/>
        <color theme="1"/>
        <rFont val="Calibri"/>
        <family val="2"/>
        <scheme val="minor"/>
      </rPr>
      <t>Provided August 2017</t>
    </r>
  </si>
  <si>
    <r>
      <rPr>
        <vertAlign val="superscript"/>
        <sz val="11"/>
        <color theme="1"/>
        <rFont val="Calibri"/>
        <family val="2"/>
        <scheme val="minor"/>
      </rPr>
      <t>y</t>
    </r>
    <r>
      <rPr>
        <sz val="11"/>
        <color theme="1"/>
        <rFont val="Calibri"/>
        <family val="2"/>
        <scheme val="minor"/>
      </rPr>
      <t xml:space="preserve"> DPI estimate of NSW share of national industry value add. NSW share was determined from a 5 year average of NSW share of either sales and service income or GVP to 2014-15. Value add is conceptually different to GVP. Industry manufacturing may use imported inputs. Industry value add represents the value added by an industry to the intermediate inputs used by the industry. It is the measure of the contribution by manufacturing businesses to gross domestic product. As a measure of economic activity it is not equivalent to operating profit before tax. Data was sourced from ABARES (2016a)</t>
    </r>
  </si>
  <si>
    <t>Source Reference</t>
  </si>
  <si>
    <r>
      <t xml:space="preserve">Financial Times (2016), </t>
    </r>
    <r>
      <rPr>
        <i/>
        <sz val="11"/>
        <color theme="1"/>
        <rFont val="Calibri"/>
        <family val="2"/>
        <scheme val="minor"/>
      </rPr>
      <t xml:space="preserve">China to drop domestic grain price support, </t>
    </r>
    <r>
      <rPr>
        <sz val="11"/>
        <color theme="1"/>
        <rFont val="Calibri"/>
        <family val="2"/>
        <scheme val="minor"/>
      </rPr>
      <t>last accessed September 2017, &lt;https://www.ft.com/content/5cc188ce-c439-11e5-808f-8231cd71622e?mhq5j=e6&gt;</t>
    </r>
  </si>
  <si>
    <t>MACSOC (2017)</t>
  </si>
  <si>
    <t>ANZ (2015)</t>
  </si>
  <si>
    <r>
      <t xml:space="preserve">ANZ (2015) </t>
    </r>
    <r>
      <rPr>
        <i/>
        <sz val="11"/>
        <color theme="1"/>
        <rFont val="Calibri"/>
        <family val="2"/>
        <scheme val="minor"/>
      </rPr>
      <t>Horticulture Growing/ Processing Industry September 2015</t>
    </r>
    <r>
      <rPr>
        <sz val="11"/>
        <color theme="1"/>
        <rFont val="Calibri"/>
        <family val="2"/>
        <scheme val="minor"/>
      </rPr>
      <t>, last accessed August 2017 &lt; http://www.bca.com.au/docs/980d5874-41c9-4fd3-9960-04070194a527/ANZ%20-%20Horticulture_pdf.pdf&gt;</t>
    </r>
  </si>
  <si>
    <r>
      <t xml:space="preserve">Macadamia Society (2017) via Australian Broadcasting Corporation, </t>
    </r>
    <r>
      <rPr>
        <i/>
        <sz val="11"/>
        <color theme="1"/>
        <rFont val="Calibri"/>
        <family val="2"/>
        <scheme val="minor"/>
      </rPr>
      <t>China's most 'in demand' nuts influenced by its domestic production</t>
    </r>
    <r>
      <rPr>
        <sz val="11"/>
        <color theme="1"/>
        <rFont val="Calibri"/>
        <family val="2"/>
        <scheme val="minor"/>
      </rPr>
      <t>, last accessed August 2017 &lt;http://www.abc.net.au/news/rural/rural-news/2017-03-30/tree-nut-export-trends-china/8399758&gt;</t>
    </r>
  </si>
  <si>
    <t>2016-17</t>
  </si>
  <si>
    <t>5 Year MA Change (%)</t>
  </si>
  <si>
    <t>$/tonne (Lupins)</t>
  </si>
  <si>
    <t>$/tonne (Soybeans)</t>
  </si>
  <si>
    <t>Grape Crush</t>
  </si>
  <si>
    <t>5 Year MA</t>
  </si>
  <si>
    <t>5 Year Average</t>
  </si>
  <si>
    <t>Price (Eastern States OTH Goat Indicator)</t>
  </si>
  <si>
    <t>Vietnam</t>
  </si>
  <si>
    <t>China</t>
  </si>
  <si>
    <t>New Zealand</t>
  </si>
  <si>
    <t>Bangladesh</t>
  </si>
  <si>
    <t>Japan</t>
  </si>
  <si>
    <t>Hunting</t>
  </si>
  <si>
    <t>Recreational Fishing</t>
  </si>
  <si>
    <t>Dominion Consulting (2014), An economic survey of the Recreational fishing charter boat industry in NSW, July 2014</t>
  </si>
  <si>
    <r>
      <rPr>
        <i/>
        <vertAlign val="superscript"/>
        <sz val="11"/>
        <color theme="1"/>
        <rFont val="Calibri"/>
        <family val="2"/>
        <scheme val="minor"/>
      </rPr>
      <t>z</t>
    </r>
    <r>
      <rPr>
        <sz val="11"/>
        <color theme="1"/>
        <rFont val="Calibri"/>
        <family val="2"/>
        <scheme val="minor"/>
      </rPr>
      <t>Hunting, Recreational &amp; Charter fishing output value is an estimate of participant expenditure</t>
    </r>
  </si>
  <si>
    <t>Price (National Gross Unit Value)</t>
  </si>
  <si>
    <t>2017-18</t>
  </si>
  <si>
    <t>000 hectares</t>
  </si>
  <si>
    <t>tonnes</t>
  </si>
  <si>
    <t>DA (2019a) + ABARES (2018)</t>
  </si>
  <si>
    <t>DA (2019d)</t>
  </si>
  <si>
    <t>ABS (2019f)</t>
  </si>
  <si>
    <t>Australian Bureau of Statistics (2019). 7215.0 Livestock Products, Australia, Jun 2019. Last accessed September 2019.
&lt;http://www.abs.gov.au/ausstats/abs@.nsf/PrimaryMainFeatures/7215.0?OpenDocument&gt;</t>
  </si>
  <si>
    <t>MLA (2019a)</t>
  </si>
  <si>
    <t>DPI (2019c)</t>
  </si>
  <si>
    <t>NSW Department of Primary Industries (2019). Unpublished Internal Wild Caught Landings Estimates 2017-18. Provided May 2019.</t>
  </si>
  <si>
    <t>DPI (2019d)</t>
  </si>
  <si>
    <t>ABS (2019e)</t>
  </si>
  <si>
    <t>ASMC (2019)</t>
  </si>
  <si>
    <t>Saudi Arabia</t>
  </si>
  <si>
    <t>ABS (2020g)</t>
  </si>
  <si>
    <t>2018-19</t>
  </si>
  <si>
    <t>PDI Statistics Tables 2020</t>
  </si>
  <si>
    <t>ABS (2020b) + DPI (2020r)</t>
  </si>
  <si>
    <t>Australian Bureau of Statistics (2020). 7503.0 Value of Agricultural Commodities Produced, Australia 2018-19. Last accessed September 2020. 
&lt;http://www.abs.gov.au/ausstats/abs@.nsf/mf/7503.0&gt;</t>
  </si>
  <si>
    <t>IHS Global Trade Atlas (GTA) (2020). Unpublished trade data accessed via subscription service. Last Accessed September 2020.</t>
  </si>
  <si>
    <t>Australian Bureau of Agricultural and Resource Economics and Sciences (2020). Australian Crop Report, September 2020. Last accessed September 2020.</t>
  </si>
  <si>
    <t xml:space="preserve">Australian Bureau of Agricultural and Resource Economics and Sciences (2020). Agricultural Commodities, September 2020. Last accessed September 2020. </t>
  </si>
  <si>
    <t>Australian Bureau of Statistics (2020). 7121.0 Agricultural Commodities Produced, Australia 2018-19. Last accessed September 2020.</t>
  </si>
  <si>
    <t>Meat and Livestock Australia (2020). Market Information and Statistics Database Custom Report. Last accessed September 2020.</t>
  </si>
  <si>
    <t>Australian Bureau of Statistics (2020). 6401.0 Consumer Price Index, Australia, June 2020. Last accessed September 2020</t>
  </si>
  <si>
    <t>ABS (2020c)</t>
  </si>
  <si>
    <t>GTA (2020)</t>
  </si>
  <si>
    <t>ABS (2020a)</t>
  </si>
  <si>
    <t>ABARES (2020a)</t>
  </si>
  <si>
    <t>ABARES (2020b)</t>
  </si>
  <si>
    <t>Australian Sugar Milling Council (2020). Sugar cane statistics. Last accessed September 2020.</t>
  </si>
  <si>
    <t>Australian Bureau of Statistics (2020). 7218.0.55.001 Livestock and Meat Australia, Jun 2020. Last accessed September 2020.</t>
  </si>
  <si>
    <t>ABS (2020d)</t>
  </si>
  <si>
    <t>Australian Bureau of Statistics (2020), Livestock Products, Australia, Jun 2020, last accessed September 2020.
&lt;http://www.abs.gov.au/ausstats/abs@.nsf/PrimaryMainFeatures/7215.0?OpenDocument&gt;</t>
  </si>
  <si>
    <t>ABS (2020e)</t>
  </si>
  <si>
    <t>Australian Bureau of Agricultural and Resource Economics and Sciences (2020). Australian Forest and Wood Product Statistics September – December 2019. Last accessed July 2020.</t>
  </si>
  <si>
    <t>ABARES (2020c)</t>
  </si>
  <si>
    <t>NSW Department of Primary Industries (2019). Aquaculture Production Report 2018-19. Last accessed September 2020. &lt;https://www.dpi.nsw.gov.au/fishing/aquaculture/publications/aquaculture-production-reports&gt;</t>
  </si>
  <si>
    <t>Other Coarse Grains</t>
  </si>
  <si>
    <t>Wine Australia (2020a). National Vintage Report 2020. https://www.wineaustralia.com/market-insights/national-vintage-report</t>
  </si>
  <si>
    <t>Honey &amp; Beeswax</t>
  </si>
  <si>
    <t>Pulses (Chickpeas)</t>
  </si>
  <si>
    <t>Australian Bureau of Statistics (2020). 6291.0 Labour force, Australia - Detailed Quarterly, Sep 2020. Last accessed September 2019</t>
  </si>
  <si>
    <t>Australian Bureau of Statistics (2020), Counts of Australian Businesses, including Entries and Exits February 2020, last accessed September 2020 &lt;http://www.abs.gov.au/ausstats/abs@.nsf/mf/8165.0&gt;</t>
  </si>
  <si>
    <t>Thailand</t>
  </si>
  <si>
    <t>Unidentified Country</t>
  </si>
  <si>
    <t>Papua New Guinea</t>
  </si>
  <si>
    <t>Cook Islands</t>
  </si>
  <si>
    <t>Pakistan</t>
  </si>
  <si>
    <t>United Arab Emirates</t>
  </si>
  <si>
    <t>United States</t>
  </si>
  <si>
    <t>Mexico</t>
  </si>
  <si>
    <t>United Kingdom</t>
  </si>
  <si>
    <t>Malaysia</t>
  </si>
  <si>
    <t>Nepal</t>
  </si>
  <si>
    <t>Singapore</t>
  </si>
  <si>
    <t>Philippines</t>
  </si>
  <si>
    <t>Myanmar</t>
  </si>
  <si>
    <t>Italy</t>
  </si>
  <si>
    <t>Czech Republic</t>
  </si>
  <si>
    <t>New Caledonia</t>
  </si>
  <si>
    <t>Hong Kong</t>
  </si>
  <si>
    <t>Taiwan</t>
  </si>
  <si>
    <t>Korea, South</t>
  </si>
  <si>
    <t>University of Wollongong (2013). Developing a cost effective state wide expenditure survey method to measure the economic contribution of the recreational fishing sector in NSW, November 2013. Last accessed September 2020.</t>
  </si>
  <si>
    <t>RMCG (2017). Economic impact of recreational hunting in NSW, May 2017. Last accessed September 2020.</t>
  </si>
  <si>
    <t>RMCG (2017) + DPI (2020a)</t>
  </si>
  <si>
    <t>UOW (2013) + DPI (2020a)</t>
  </si>
  <si>
    <t>DOMINION (2014) + DPI (2020a)</t>
  </si>
  <si>
    <t>Output Table</t>
  </si>
  <si>
    <t>September 2020. NSW Department of Primary Industries, Insights &amp; Industry Analysis</t>
  </si>
  <si>
    <r>
      <t>2019-20</t>
    </r>
    <r>
      <rPr>
        <b/>
        <vertAlign val="superscript"/>
        <sz val="11"/>
        <color theme="0"/>
        <rFont val="Arial"/>
        <family val="2"/>
      </rPr>
      <t>e</t>
    </r>
  </si>
  <si>
    <r>
      <t>GVP</t>
    </r>
    <r>
      <rPr>
        <vertAlign val="superscript"/>
        <sz val="11"/>
        <color theme="1"/>
        <rFont val="Arial"/>
        <family val="2"/>
      </rPr>
      <t>o</t>
    </r>
  </si>
  <si>
    <r>
      <t>Trade Balance</t>
    </r>
    <r>
      <rPr>
        <vertAlign val="superscript"/>
        <sz val="11"/>
        <color theme="1"/>
        <rFont val="Arial"/>
        <family val="2"/>
      </rPr>
      <t>n</t>
    </r>
  </si>
  <si>
    <r>
      <rPr>
        <vertAlign val="superscript"/>
        <sz val="11"/>
        <color theme="1"/>
        <rFont val="Arial"/>
        <family val="2"/>
      </rPr>
      <t>e</t>
    </r>
    <r>
      <rPr>
        <sz val="11"/>
        <color theme="1"/>
        <rFont val="Arial"/>
        <family val="2"/>
      </rPr>
      <t xml:space="preserve"> DPI estimate only, subject to revision</t>
    </r>
  </si>
  <si>
    <r>
      <rPr>
        <vertAlign val="superscript"/>
        <sz val="11"/>
        <color theme="1"/>
        <rFont val="Arial"/>
        <family val="2"/>
      </rPr>
      <t>o</t>
    </r>
    <r>
      <rPr>
        <sz val="11"/>
        <color theme="1"/>
        <rFont val="Arial"/>
        <family val="2"/>
      </rPr>
      <t xml:space="preserve"> From 2010-11 onwards, GVP is based on the ABS new EVAO threshold of greater than $40k, prior to this values are based on EVAO of greater than $5k</t>
    </r>
  </si>
  <si>
    <r>
      <rPr>
        <vertAlign val="superscript"/>
        <sz val="11"/>
        <color theme="1"/>
        <rFont val="Arial"/>
        <family val="2"/>
      </rPr>
      <t>n</t>
    </r>
    <r>
      <rPr>
        <sz val="11"/>
        <color theme="1"/>
        <rFont val="Arial"/>
        <family val="2"/>
      </rPr>
      <t xml:space="preserve"> Negative values denote a net import trade flow</t>
    </r>
  </si>
  <si>
    <r>
      <rPr>
        <u/>
        <sz val="11"/>
        <color theme="1"/>
        <rFont val="Arial"/>
        <family val="2"/>
      </rPr>
      <t>National</t>
    </r>
    <r>
      <rPr>
        <sz val="11"/>
        <color theme="1"/>
        <rFont val="Arial"/>
        <family val="2"/>
      </rPr>
      <t xml:space="preserve"> Export Value</t>
    </r>
    <r>
      <rPr>
        <vertAlign val="superscript"/>
        <sz val="11"/>
        <color theme="1"/>
        <rFont val="Arial"/>
        <family val="2"/>
      </rPr>
      <t>ab</t>
    </r>
  </si>
  <si>
    <r>
      <rPr>
        <vertAlign val="superscript"/>
        <sz val="11"/>
        <color theme="1"/>
        <rFont val="Arial"/>
        <family val="2"/>
      </rPr>
      <t>ab</t>
    </r>
    <r>
      <rPr>
        <sz val="11"/>
        <color theme="1"/>
        <rFont val="Arial"/>
        <family val="2"/>
      </rPr>
      <t xml:space="preserve"> Due to confidentiality, ABS state level export data restrictions have been applied and therefore national export figures are quoted instead</t>
    </r>
  </si>
  <si>
    <r>
      <rPr>
        <u/>
        <sz val="11"/>
        <color theme="1"/>
        <rFont val="Arial"/>
        <family val="2"/>
      </rPr>
      <t>National</t>
    </r>
    <r>
      <rPr>
        <sz val="11"/>
        <color theme="1"/>
        <rFont val="Arial"/>
        <family val="2"/>
      </rPr>
      <t xml:space="preserve"> Imports</t>
    </r>
  </si>
  <si>
    <r>
      <t>Consumer Price Index (Fruit)</t>
    </r>
    <r>
      <rPr>
        <vertAlign val="superscript"/>
        <sz val="11"/>
        <color theme="1"/>
        <rFont val="Arial"/>
        <family val="2"/>
      </rPr>
      <t>U</t>
    </r>
  </si>
  <si>
    <r>
      <t>Consumer Price Index (Vegetables)</t>
    </r>
    <r>
      <rPr>
        <vertAlign val="superscript"/>
        <sz val="11"/>
        <color theme="1"/>
        <rFont val="Arial"/>
        <family val="2"/>
      </rPr>
      <t>U</t>
    </r>
  </si>
  <si>
    <r>
      <rPr>
        <vertAlign val="superscript"/>
        <sz val="11"/>
        <color theme="1"/>
        <rFont val="Arial"/>
        <family val="2"/>
      </rPr>
      <t>p</t>
    </r>
    <r>
      <rPr>
        <sz val="11"/>
        <color theme="1"/>
        <rFont val="Arial"/>
        <family val="2"/>
      </rPr>
      <t xml:space="preserve"> Some values excluded due to lack of data availability</t>
    </r>
  </si>
  <si>
    <r>
      <rPr>
        <vertAlign val="superscript"/>
        <sz val="11"/>
        <color theme="1"/>
        <rFont val="Arial"/>
        <family val="2"/>
      </rPr>
      <t>u</t>
    </r>
    <r>
      <rPr>
        <sz val="11"/>
        <color theme="1"/>
        <rFont val="Arial"/>
        <family val="2"/>
      </rPr>
      <t xml:space="preserve"> Average over 4 quarters Sydney CPI data</t>
    </r>
  </si>
  <si>
    <r>
      <rPr>
        <vertAlign val="superscript"/>
        <sz val="11"/>
        <color theme="1"/>
        <rFont val="Arial"/>
        <family val="2"/>
      </rPr>
      <t xml:space="preserve">w </t>
    </r>
    <r>
      <rPr>
        <sz val="11"/>
        <color theme="1"/>
        <rFont val="Arial"/>
        <family val="2"/>
      </rPr>
      <t>Data is wine grape crush data sourced from WA (2020a), which is separate to production data provided by the ABS</t>
    </r>
  </si>
  <si>
    <r>
      <rPr>
        <vertAlign val="superscript"/>
        <sz val="11"/>
        <color theme="1"/>
        <rFont val="Arial"/>
        <family val="2"/>
      </rPr>
      <t xml:space="preserve">c </t>
    </r>
    <r>
      <rPr>
        <sz val="11"/>
        <color theme="1"/>
        <rFont val="Arial"/>
        <family val="2"/>
      </rPr>
      <t>Goat meat not defined explicitly for each year, but assumed from historic data. ABS intermittently indicates this does not include Rangeland ("Feral") Goats.</t>
    </r>
  </si>
  <si>
    <r>
      <rPr>
        <vertAlign val="superscript"/>
        <sz val="11"/>
        <color theme="1"/>
        <rFont val="Arial"/>
        <family val="2"/>
      </rPr>
      <t xml:space="preserve">f </t>
    </r>
    <r>
      <rPr>
        <sz val="11"/>
        <color theme="1"/>
        <rFont val="Arial"/>
        <family val="2"/>
      </rPr>
      <t>Goat production data sourced from a seperate source to GVP data. Production data includes rangeland &amp; managed goats</t>
    </r>
  </si>
  <si>
    <r>
      <t>GVP (Goat)</t>
    </r>
    <r>
      <rPr>
        <vertAlign val="superscript"/>
        <sz val="11"/>
        <color theme="1"/>
        <rFont val="Arial"/>
        <family val="2"/>
      </rPr>
      <t>c</t>
    </r>
  </si>
  <si>
    <r>
      <t>Production (Goat Slaughter)</t>
    </r>
    <r>
      <rPr>
        <vertAlign val="superscript"/>
        <sz val="11"/>
        <color theme="1"/>
        <rFont val="Arial"/>
        <family val="2"/>
      </rPr>
      <t>f</t>
    </r>
  </si>
  <si>
    <r>
      <t>Consumer Price Index (Eggs)</t>
    </r>
    <r>
      <rPr>
        <vertAlign val="superscript"/>
        <sz val="11"/>
        <color theme="1"/>
        <rFont val="Arial"/>
        <family val="2"/>
      </rPr>
      <t>U</t>
    </r>
  </si>
  <si>
    <r>
      <t>Production (wholemilk)</t>
    </r>
    <r>
      <rPr>
        <vertAlign val="superscript"/>
        <sz val="11"/>
        <color theme="1"/>
        <rFont val="Arial"/>
        <family val="2"/>
      </rPr>
      <t>q</t>
    </r>
  </si>
  <si>
    <r>
      <t xml:space="preserve">Dairy Australia (2018), </t>
    </r>
    <r>
      <rPr>
        <i/>
        <sz val="11"/>
        <rFont val="Arial"/>
        <family val="2"/>
      </rPr>
      <t>NSW Milk Production Report June 2019,</t>
    </r>
    <r>
      <rPr>
        <sz val="11"/>
        <rFont val="Arial"/>
        <family val="2"/>
      </rPr>
      <t xml:space="preserve"> last accessed September 2018; Australian Bureau of Agricultural and Resource Economic Sciences (2018), </t>
    </r>
    <r>
      <rPr>
        <i/>
        <sz val="11"/>
        <rFont val="Arial"/>
        <family val="2"/>
      </rPr>
      <t>Agricultural Commodity Statistics, Dec 2018, last accessed August 2019</t>
    </r>
  </si>
  <si>
    <r>
      <t xml:space="preserve">Dairy Australia (2019), </t>
    </r>
    <r>
      <rPr>
        <i/>
        <sz val="11"/>
        <rFont val="Arial"/>
        <family val="2"/>
      </rPr>
      <t>Farmgate Milk Price</t>
    </r>
    <r>
      <rPr>
        <sz val="11"/>
        <rFont val="Arial"/>
        <family val="2"/>
      </rPr>
      <t>, last accessed October 2019, &lt;https://www.dairyaustralia.com.au/industry/prices/farmgate-milk-price&gt;</t>
    </r>
  </si>
  <si>
    <r>
      <rPr>
        <vertAlign val="superscript"/>
        <sz val="11"/>
        <color theme="1"/>
        <rFont val="Arial"/>
        <family val="2"/>
      </rPr>
      <t xml:space="preserve">q </t>
    </r>
    <r>
      <rPr>
        <sz val="11"/>
        <color theme="1"/>
        <rFont val="Arial"/>
        <family val="2"/>
      </rPr>
      <t>2018-19 data and prior is sourced from ABARES, while 2019-20 is sourced from Dairy Australia. Data may not be directly comparable</t>
    </r>
  </si>
  <si>
    <r>
      <t>GVP (Total)</t>
    </r>
    <r>
      <rPr>
        <vertAlign val="superscript"/>
        <sz val="11"/>
        <color theme="1"/>
        <rFont val="Arial"/>
        <family val="2"/>
      </rPr>
      <t>t</t>
    </r>
  </si>
  <si>
    <r>
      <t>GVP (Softwood)</t>
    </r>
    <r>
      <rPr>
        <vertAlign val="superscript"/>
        <sz val="11"/>
        <color theme="1"/>
        <rFont val="Arial"/>
        <family val="2"/>
      </rPr>
      <t>t</t>
    </r>
  </si>
  <si>
    <r>
      <t>GVP (Hardwood)</t>
    </r>
    <r>
      <rPr>
        <vertAlign val="superscript"/>
        <sz val="11"/>
        <color theme="1"/>
        <rFont val="Arial"/>
        <family val="2"/>
      </rPr>
      <t>t</t>
    </r>
  </si>
  <si>
    <r>
      <t>000 m</t>
    </r>
    <r>
      <rPr>
        <vertAlign val="superscript"/>
        <sz val="11"/>
        <color theme="1"/>
        <rFont val="Arial"/>
        <family val="2"/>
      </rPr>
      <t>3</t>
    </r>
  </si>
  <si>
    <r>
      <t>Implied Price (Softwood)</t>
    </r>
    <r>
      <rPr>
        <vertAlign val="superscript"/>
        <sz val="11"/>
        <color theme="1"/>
        <rFont val="Arial"/>
        <family val="2"/>
      </rPr>
      <t>r</t>
    </r>
  </si>
  <si>
    <r>
      <t>$/m</t>
    </r>
    <r>
      <rPr>
        <vertAlign val="superscript"/>
        <sz val="11"/>
        <color theme="1"/>
        <rFont val="Arial"/>
        <family val="2"/>
      </rPr>
      <t>3</t>
    </r>
  </si>
  <si>
    <r>
      <t>Implied Price (Hardwood)</t>
    </r>
    <r>
      <rPr>
        <vertAlign val="superscript"/>
        <sz val="11"/>
        <color theme="1"/>
        <rFont val="Arial"/>
        <family val="2"/>
      </rPr>
      <t>r</t>
    </r>
  </si>
  <si>
    <r>
      <rPr>
        <vertAlign val="superscript"/>
        <sz val="11"/>
        <color theme="1"/>
        <rFont val="Arial"/>
        <family val="2"/>
      </rPr>
      <t>r</t>
    </r>
    <r>
      <rPr>
        <sz val="11"/>
        <color theme="1"/>
        <rFont val="Arial"/>
        <family val="2"/>
      </rPr>
      <t xml:space="preserve"> Implied price basis ABARES (2020c) GVP &amp; production data</t>
    </r>
  </si>
  <si>
    <r>
      <rPr>
        <vertAlign val="superscript"/>
        <sz val="11"/>
        <color theme="1"/>
        <rFont val="Arial"/>
        <family val="2"/>
      </rPr>
      <t xml:space="preserve">t </t>
    </r>
    <r>
      <rPr>
        <sz val="11"/>
        <color theme="1"/>
        <rFont val="Arial"/>
        <family val="2"/>
      </rPr>
      <t>GVP is sourced sperately to Agriculture GVP and EVAO threshold differs</t>
    </r>
  </si>
  <si>
    <r>
      <t>GVP (Aquaculture)</t>
    </r>
    <r>
      <rPr>
        <vertAlign val="superscript"/>
        <sz val="11"/>
        <color theme="1"/>
        <rFont val="Arial"/>
        <family val="2"/>
      </rPr>
      <t>t</t>
    </r>
  </si>
  <si>
    <r>
      <t>GVP (Commercial Fisheries)</t>
    </r>
    <r>
      <rPr>
        <vertAlign val="superscript"/>
        <sz val="11"/>
        <color theme="1"/>
        <rFont val="Arial"/>
        <family val="2"/>
      </rPr>
      <t>t</t>
    </r>
  </si>
  <si>
    <r>
      <t>Consumer Price Index (Fish &amp; Other Seafood)</t>
    </r>
    <r>
      <rPr>
        <vertAlign val="superscript"/>
        <sz val="11"/>
        <color theme="1"/>
        <rFont val="Arial"/>
        <family val="2"/>
      </rPr>
      <t>U</t>
    </r>
  </si>
  <si>
    <r>
      <t>Industry Output</t>
    </r>
    <r>
      <rPr>
        <b/>
        <i/>
        <vertAlign val="superscript"/>
        <sz val="11"/>
        <color theme="1"/>
        <rFont val="Arial"/>
        <family val="2"/>
      </rPr>
      <t>o</t>
    </r>
  </si>
  <si>
    <r>
      <t>2019-20</t>
    </r>
    <r>
      <rPr>
        <b/>
        <i/>
        <vertAlign val="superscript"/>
        <sz val="11"/>
        <color theme="1"/>
        <rFont val="Arial"/>
        <family val="2"/>
      </rPr>
      <t>s</t>
    </r>
  </si>
  <si>
    <r>
      <t>Other Crops</t>
    </r>
    <r>
      <rPr>
        <i/>
        <vertAlign val="superscript"/>
        <sz val="11"/>
        <color theme="1"/>
        <rFont val="Arial"/>
        <family val="2"/>
      </rPr>
      <t>b</t>
    </r>
  </si>
  <si>
    <r>
      <t>Goat (excl. Rangeland Goats)</t>
    </r>
    <r>
      <rPr>
        <i/>
        <vertAlign val="superscript"/>
        <sz val="11"/>
        <color theme="1"/>
        <rFont val="Arial"/>
        <family val="2"/>
      </rPr>
      <t>c</t>
    </r>
  </si>
  <si>
    <r>
      <t>Forestry &amp; Fisheries Sub-total</t>
    </r>
    <r>
      <rPr>
        <b/>
        <vertAlign val="superscript"/>
        <sz val="11"/>
        <color theme="1"/>
        <rFont val="Arial"/>
        <family val="2"/>
      </rPr>
      <t>t</t>
    </r>
  </si>
  <si>
    <r>
      <t>Softwood</t>
    </r>
    <r>
      <rPr>
        <i/>
        <vertAlign val="superscript"/>
        <sz val="11"/>
        <color theme="1"/>
        <rFont val="Arial"/>
        <family val="2"/>
      </rPr>
      <t>t</t>
    </r>
  </si>
  <si>
    <r>
      <t>Hardwood</t>
    </r>
    <r>
      <rPr>
        <i/>
        <vertAlign val="superscript"/>
        <sz val="11"/>
        <color theme="1"/>
        <rFont val="Arial"/>
        <family val="2"/>
      </rPr>
      <t>t</t>
    </r>
  </si>
  <si>
    <r>
      <t>Aquaculture</t>
    </r>
    <r>
      <rPr>
        <i/>
        <vertAlign val="superscript"/>
        <sz val="11"/>
        <color theme="1"/>
        <rFont val="Arial"/>
        <family val="2"/>
      </rPr>
      <t>t</t>
    </r>
  </si>
  <si>
    <r>
      <t>Wild Caught</t>
    </r>
    <r>
      <rPr>
        <i/>
        <vertAlign val="superscript"/>
        <sz val="11"/>
        <color theme="1"/>
        <rFont val="Arial"/>
        <family val="2"/>
      </rPr>
      <t>t</t>
    </r>
  </si>
  <si>
    <r>
      <t>Hunting, Recreational &amp; Charter Fishing Sub-total</t>
    </r>
    <r>
      <rPr>
        <b/>
        <vertAlign val="superscript"/>
        <sz val="11"/>
        <color theme="1"/>
        <rFont val="Arial"/>
        <family val="2"/>
      </rPr>
      <t>z</t>
    </r>
  </si>
  <si>
    <r>
      <t>Charter Fishing</t>
    </r>
    <r>
      <rPr>
        <i/>
        <vertAlign val="superscript"/>
        <sz val="11"/>
        <color theme="1"/>
        <rFont val="Arial"/>
        <family val="2"/>
      </rPr>
      <t>aa</t>
    </r>
  </si>
  <si>
    <r>
      <rPr>
        <vertAlign val="superscript"/>
        <sz val="11"/>
        <color theme="1"/>
        <rFont val="Arial"/>
        <family val="2"/>
      </rPr>
      <t>a</t>
    </r>
    <r>
      <rPr>
        <sz val="11"/>
        <color theme="1"/>
        <rFont val="Arial"/>
        <family val="2"/>
      </rPr>
      <t xml:space="preserve"> GVP data is based on the ABS new threshold of $40k with the exception of forestry &amp; fisheries which are sourced elswhere</t>
    </r>
  </si>
  <si>
    <r>
      <rPr>
        <vertAlign val="superscript"/>
        <sz val="11"/>
        <color theme="1"/>
        <rFont val="Arial"/>
        <family val="2"/>
      </rPr>
      <t xml:space="preserve">b </t>
    </r>
    <r>
      <rPr>
        <sz val="11"/>
        <color theme="1"/>
        <rFont val="Arial"/>
        <family val="2"/>
      </rPr>
      <t>Includes other broadacre crops, hay &amp; silage</t>
    </r>
  </si>
  <si>
    <r>
      <rPr>
        <i/>
        <vertAlign val="superscript"/>
        <sz val="11"/>
        <color theme="1"/>
        <rFont val="Arial"/>
        <family val="2"/>
      </rPr>
      <t>z</t>
    </r>
    <r>
      <rPr>
        <sz val="11"/>
        <color theme="1"/>
        <rFont val="Arial"/>
        <family val="2"/>
      </rPr>
      <t>Hunting, Recreational &amp; Charter fishing output value is an estimate of participant expenditure on these activities</t>
    </r>
  </si>
  <si>
    <r>
      <t>Other Coarse Grains</t>
    </r>
    <r>
      <rPr>
        <i/>
        <vertAlign val="superscript"/>
        <sz val="11"/>
        <color theme="1"/>
        <rFont val="Arial"/>
        <family val="2"/>
      </rPr>
      <t>k</t>
    </r>
  </si>
  <si>
    <r>
      <t>Wine Grapes</t>
    </r>
    <r>
      <rPr>
        <i/>
        <vertAlign val="superscript"/>
        <sz val="11"/>
        <color theme="1"/>
        <rFont val="Arial"/>
        <family val="2"/>
      </rPr>
      <t>w</t>
    </r>
  </si>
  <si>
    <r>
      <t>Goat (all goats)</t>
    </r>
    <r>
      <rPr>
        <i/>
        <vertAlign val="superscript"/>
        <sz val="11"/>
        <color theme="1"/>
        <rFont val="Arial"/>
        <family val="2"/>
      </rPr>
      <t>f</t>
    </r>
  </si>
  <si>
    <r>
      <t>Milk</t>
    </r>
    <r>
      <rPr>
        <i/>
        <vertAlign val="superscript"/>
        <sz val="11"/>
        <color theme="1"/>
        <rFont val="Arial"/>
        <family val="2"/>
      </rPr>
      <t>q</t>
    </r>
  </si>
  <si>
    <r>
      <t>Aquaculture (Oysters)</t>
    </r>
    <r>
      <rPr>
        <i/>
        <vertAlign val="superscript"/>
        <sz val="11"/>
        <color theme="1"/>
        <rFont val="Arial"/>
        <family val="2"/>
      </rPr>
      <t>g</t>
    </r>
  </si>
  <si>
    <r>
      <rPr>
        <vertAlign val="superscript"/>
        <sz val="11"/>
        <color theme="1"/>
        <rFont val="Arial"/>
        <family val="2"/>
      </rPr>
      <t xml:space="preserve">k </t>
    </r>
    <r>
      <rPr>
        <sz val="11"/>
        <color theme="1"/>
        <rFont val="Arial"/>
        <family val="2"/>
      </rPr>
      <t>Includes Sorghum, Maize, Oats &amp; Triticale</t>
    </r>
  </si>
  <si>
    <r>
      <rPr>
        <vertAlign val="superscript"/>
        <sz val="11"/>
        <color theme="1"/>
        <rFont val="Arial"/>
        <family val="2"/>
      </rPr>
      <t xml:space="preserve">g </t>
    </r>
    <r>
      <rPr>
        <sz val="11"/>
        <color theme="1"/>
        <rFont val="Arial"/>
        <family val="2"/>
      </rPr>
      <t>Sydney &amp; Pacific Rock Oysters only</t>
    </r>
  </si>
  <si>
    <r>
      <rPr>
        <vertAlign val="superscript"/>
        <sz val="11"/>
        <color theme="1"/>
        <rFont val="Arial"/>
        <family val="2"/>
      </rPr>
      <t xml:space="preserve">s </t>
    </r>
    <r>
      <rPr>
        <sz val="11"/>
        <color theme="1"/>
        <rFont val="Arial"/>
        <family val="2"/>
      </rPr>
      <t>subject to revision</t>
    </r>
  </si>
  <si>
    <r>
      <rPr>
        <vertAlign val="superscript"/>
        <sz val="11"/>
        <color theme="1"/>
        <rFont val="Arial"/>
        <family val="2"/>
      </rPr>
      <t xml:space="preserve">w </t>
    </r>
    <r>
      <rPr>
        <sz val="11"/>
        <color theme="1"/>
        <rFont val="Arial"/>
        <family val="2"/>
      </rPr>
      <t>Data is wine grape crush data sourced from WA (2018a), which is separate to production data provided by the ABS</t>
    </r>
  </si>
  <si>
    <r>
      <rPr>
        <vertAlign val="superscript"/>
        <sz val="11"/>
        <color theme="1"/>
        <rFont val="Arial"/>
        <family val="2"/>
      </rPr>
      <t xml:space="preserve">k </t>
    </r>
    <r>
      <rPr>
        <sz val="11"/>
        <color theme="1"/>
        <rFont val="Arial"/>
        <family val="2"/>
      </rPr>
      <t>Includes Maize, Oats &amp; Triticale. Hay &amp; silage is excluded from this data</t>
    </r>
  </si>
  <si>
    <r>
      <t>Softwood (Implied)</t>
    </r>
    <r>
      <rPr>
        <i/>
        <vertAlign val="superscript"/>
        <sz val="11"/>
        <color theme="1"/>
        <rFont val="Arial"/>
        <family val="2"/>
      </rPr>
      <t>r</t>
    </r>
  </si>
  <si>
    <r>
      <t>Hardwood (Implied)</t>
    </r>
    <r>
      <rPr>
        <i/>
        <vertAlign val="superscript"/>
        <sz val="11"/>
        <color theme="1"/>
        <rFont val="Arial"/>
        <family val="2"/>
      </rPr>
      <t>r</t>
    </r>
  </si>
  <si>
    <r>
      <rPr>
        <vertAlign val="superscript"/>
        <sz val="11"/>
        <color theme="1"/>
        <rFont val="Arial"/>
        <family val="2"/>
      </rPr>
      <t>r</t>
    </r>
    <r>
      <rPr>
        <sz val="11"/>
        <color theme="1"/>
        <rFont val="Arial"/>
        <family val="2"/>
      </rPr>
      <t xml:space="preserve"> Implied price basis ABARES (2018c) GVP &amp; production data</t>
    </r>
  </si>
  <si>
    <r>
      <t>Barley</t>
    </r>
    <r>
      <rPr>
        <i/>
        <vertAlign val="superscript"/>
        <sz val="11"/>
        <color theme="1"/>
        <rFont val="Arial"/>
        <family val="2"/>
      </rPr>
      <t>j</t>
    </r>
  </si>
  <si>
    <r>
      <t>Cotton Lint</t>
    </r>
    <r>
      <rPr>
        <i/>
        <vertAlign val="superscript"/>
        <sz val="11"/>
        <color theme="1"/>
        <rFont val="Arial"/>
        <family val="2"/>
      </rPr>
      <t>aa</t>
    </r>
  </si>
  <si>
    <r>
      <t>Horticulture Sub-total</t>
    </r>
    <r>
      <rPr>
        <b/>
        <vertAlign val="superscript"/>
        <sz val="11"/>
        <color theme="1"/>
        <rFont val="Arial"/>
        <family val="2"/>
      </rPr>
      <t>h</t>
    </r>
  </si>
  <si>
    <r>
      <t>Wine Grape</t>
    </r>
    <r>
      <rPr>
        <i/>
        <vertAlign val="superscript"/>
        <sz val="11"/>
        <color theme="1"/>
        <rFont val="Arial"/>
        <family val="2"/>
      </rPr>
      <t>h</t>
    </r>
  </si>
  <si>
    <r>
      <t>Other Commodities Sub-total</t>
    </r>
    <r>
      <rPr>
        <b/>
        <vertAlign val="superscript"/>
        <sz val="11"/>
        <color theme="1"/>
        <rFont val="Arial"/>
        <family val="2"/>
      </rPr>
      <t>i</t>
    </r>
  </si>
  <si>
    <r>
      <rPr>
        <vertAlign val="superscript"/>
        <sz val="11"/>
        <color theme="1"/>
        <rFont val="Arial"/>
        <family val="2"/>
      </rPr>
      <t xml:space="preserve">h </t>
    </r>
    <r>
      <rPr>
        <sz val="11"/>
        <color theme="1"/>
        <rFont val="Arial"/>
        <family val="2"/>
      </rPr>
      <t>Wine is excluded from the total, due to classification wine becomes a processed product post farm gate and therefore excluded</t>
    </r>
  </si>
  <si>
    <r>
      <rPr>
        <vertAlign val="superscript"/>
        <sz val="11"/>
        <color theme="1"/>
        <rFont val="Arial"/>
        <family val="2"/>
      </rPr>
      <t xml:space="preserve">i </t>
    </r>
    <r>
      <rPr>
        <sz val="11"/>
        <color theme="1"/>
        <rFont val="Arial"/>
        <family val="2"/>
      </rPr>
      <t>Includes but not exclusive to other broadacre crops, hay &amp; silage, animal products n.e.d</t>
    </r>
  </si>
  <si>
    <r>
      <rPr>
        <vertAlign val="superscript"/>
        <sz val="11"/>
        <color theme="1"/>
        <rFont val="Arial"/>
        <family val="2"/>
      </rPr>
      <t>j</t>
    </r>
    <r>
      <rPr>
        <sz val="11"/>
        <color theme="1"/>
        <rFont val="Arial"/>
        <family val="2"/>
      </rPr>
      <t xml:space="preserve"> Due to confidentiality, ABS export data restrictions have been applied and values are significantly under-reported as a result</t>
    </r>
  </si>
  <si>
    <r>
      <rPr>
        <vertAlign val="superscript"/>
        <sz val="11"/>
        <color theme="1"/>
        <rFont val="Arial"/>
        <family val="2"/>
      </rPr>
      <t>aa</t>
    </r>
    <r>
      <rPr>
        <sz val="11"/>
        <color theme="1"/>
        <rFont val="Arial"/>
        <family val="2"/>
      </rPr>
      <t xml:space="preserve"> Due to confidentiality, ABS export data restrictions have been applied from 2017-18 onwards and cotton exports are significantly underreported as a result</t>
    </r>
  </si>
  <si>
    <r>
      <t>Wine Grapes</t>
    </r>
    <r>
      <rPr>
        <i/>
        <vertAlign val="superscript"/>
        <sz val="11"/>
        <color theme="1"/>
        <rFont val="Arial"/>
        <family val="2"/>
      </rPr>
      <t>h</t>
    </r>
  </si>
  <si>
    <r>
      <t>Directly employed</t>
    </r>
    <r>
      <rPr>
        <b/>
        <i/>
        <vertAlign val="superscript"/>
        <sz val="11"/>
        <color theme="1"/>
        <rFont val="Arial"/>
        <family val="2"/>
      </rPr>
      <t>l</t>
    </r>
  </si>
  <si>
    <r>
      <t>Manufacturing</t>
    </r>
    <r>
      <rPr>
        <b/>
        <i/>
        <vertAlign val="superscript"/>
        <sz val="11"/>
        <color theme="1"/>
        <rFont val="Arial"/>
        <family val="2"/>
      </rPr>
      <t>l</t>
    </r>
  </si>
  <si>
    <r>
      <t>Direct Businesses</t>
    </r>
    <r>
      <rPr>
        <b/>
        <i/>
        <vertAlign val="superscript"/>
        <sz val="11"/>
        <color theme="1"/>
        <rFont val="Arial"/>
        <family val="2"/>
      </rPr>
      <t>m</t>
    </r>
  </si>
  <si>
    <r>
      <t>Manufacturing Businesses</t>
    </r>
    <r>
      <rPr>
        <b/>
        <i/>
        <vertAlign val="superscript"/>
        <sz val="11"/>
        <color theme="1"/>
        <rFont val="Arial"/>
        <family val="2"/>
      </rPr>
      <t>m</t>
    </r>
  </si>
  <si>
    <r>
      <rPr>
        <vertAlign val="superscript"/>
        <sz val="11"/>
        <color theme="1"/>
        <rFont val="Arial"/>
        <family val="2"/>
      </rPr>
      <t xml:space="preserve">l </t>
    </r>
    <r>
      <rPr>
        <sz val="11"/>
        <color theme="1"/>
        <rFont val="Arial"/>
        <family val="2"/>
      </rPr>
      <t>DPI estimate calculated as average total employment over four quarters to May 2020 of labour force employment data by relevant to each industry. Relevant ANZSIC divisions are Agriculture, Forestry and Fishing (division A) and relevant sub divisions of Manufacturing (division C). Data was sourced from ABS (2020f)</t>
    </r>
  </si>
  <si>
    <r>
      <rPr>
        <vertAlign val="superscript"/>
        <sz val="11"/>
        <color theme="1"/>
        <rFont val="Arial"/>
        <family val="2"/>
      </rPr>
      <t>m</t>
    </r>
    <r>
      <rPr>
        <sz val="11"/>
        <color theme="1"/>
        <rFont val="Arial"/>
        <family val="2"/>
      </rPr>
      <t xml:space="preserve"> DPI estimate using the same ANZSIC classifications in footnote l. Data is based on June 2019 using source ABS (2020g)</t>
    </r>
  </si>
  <si>
    <r>
      <t>Directly employed</t>
    </r>
    <r>
      <rPr>
        <i/>
        <vertAlign val="superscript"/>
        <sz val="11"/>
        <color theme="1"/>
        <rFont val="Arial"/>
        <family val="2"/>
      </rPr>
      <t>l</t>
    </r>
  </si>
  <si>
    <r>
      <t>Manufacturing</t>
    </r>
    <r>
      <rPr>
        <i/>
        <vertAlign val="superscript"/>
        <sz val="11"/>
        <color theme="1"/>
        <rFont val="Arial"/>
        <family val="2"/>
      </rPr>
      <t>l</t>
    </r>
  </si>
  <si>
    <r>
      <t>WA (2020)</t>
    </r>
    <r>
      <rPr>
        <vertAlign val="superscript"/>
        <sz val="11"/>
        <rFont val="Arial"/>
        <family val="2"/>
      </rPr>
      <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</si>
</sst>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_-;\-* #,##0.0_-;_-* &quot;-&quot;??_-;_-@_-"/>
    <numFmt numFmtId="166" formatCode="#,##0_ ;[Red]\-#,##0\ "/>
    <numFmt numFmtId="167" formatCode="#,##0.0"/>
  </numFmts>
  <fonts count="2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i/>
      <sz val="11"/>
      <name val="Calibri"/>
      <family val="2"/>
      <scheme val="minor"/>
    </font>
    <font>
      <vertAlign val="superscript"/>
      <sz val="11"/>
      <color theme="1"/>
      <name val="Calibri"/>
      <family val="2"/>
      <scheme val="minor"/>
    </font>
    <font>
      <i/>
      <vertAlign val="superscript"/>
      <sz val="11"/>
      <color theme="1"/>
      <name val="Calibri"/>
      <family val="2"/>
      <scheme val="minor"/>
    </font>
    <font>
      <u/>
      <sz val="11"/>
      <color theme="10"/>
      <name val="Calibri"/>
      <family val="2"/>
      <scheme val="minor"/>
    </font>
    <font>
      <u/>
      <sz val="11"/>
      <color theme="10"/>
      <name val="Arial"/>
      <family val="2"/>
    </font>
    <font>
      <b/>
      <sz val="11"/>
      <color theme="1"/>
      <name val="Arial"/>
      <family val="2"/>
    </font>
    <font>
      <sz val="11"/>
      <color theme="1"/>
      <name val="Arial"/>
      <family val="2"/>
    </font>
    <font>
      <b/>
      <sz val="11"/>
      <color theme="0"/>
      <name val="Arial"/>
      <family val="2"/>
    </font>
    <font>
      <b/>
      <vertAlign val="superscript"/>
      <sz val="11"/>
      <color theme="0"/>
      <name val="Arial"/>
      <family val="2"/>
    </font>
    <font>
      <vertAlign val="superscript"/>
      <sz val="11"/>
      <color theme="1"/>
      <name val="Arial"/>
      <family val="2"/>
    </font>
    <font>
      <sz val="11"/>
      <name val="Arial"/>
      <family val="2"/>
    </font>
    <font>
      <b/>
      <i/>
      <sz val="11"/>
      <color theme="1"/>
      <name val="Arial"/>
      <family val="2"/>
    </font>
    <font>
      <i/>
      <sz val="11"/>
      <name val="Arial"/>
      <family val="2"/>
    </font>
    <font>
      <u/>
      <sz val="11"/>
      <color theme="1"/>
      <name val="Arial"/>
      <family val="2"/>
    </font>
    <font>
      <b/>
      <i/>
      <sz val="11"/>
      <name val="Arial"/>
      <family val="2"/>
    </font>
    <font>
      <sz val="11"/>
      <color rgb="FFFF0000"/>
      <name val="Arial"/>
      <family val="2"/>
    </font>
    <font>
      <i/>
      <sz val="11"/>
      <color rgb="FFFF0000"/>
      <name val="Arial"/>
      <family val="2"/>
    </font>
    <font>
      <b/>
      <i/>
      <vertAlign val="superscript"/>
      <sz val="11"/>
      <color theme="1"/>
      <name val="Arial"/>
      <family val="2"/>
    </font>
    <font>
      <b/>
      <sz val="11"/>
      <name val="Arial"/>
      <family val="2"/>
    </font>
    <font>
      <i/>
      <sz val="11"/>
      <color theme="1"/>
      <name val="Arial"/>
      <family val="2"/>
    </font>
    <font>
      <i/>
      <vertAlign val="superscript"/>
      <sz val="11"/>
      <color theme="1"/>
      <name val="Arial"/>
      <family val="2"/>
    </font>
    <font>
      <b/>
      <vertAlign val="superscript"/>
      <sz val="11"/>
      <color theme="1"/>
      <name val="Arial"/>
      <family val="2"/>
    </font>
    <font>
      <b/>
      <sz val="11"/>
      <color rgb="FFFF0000"/>
      <name val="Arial"/>
      <family val="2"/>
    </font>
    <font>
      <vertAlign val="superscript"/>
      <sz val="1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1" tint="0.34998626667073579"/>
        <bgColor indexed="64"/>
      </patternFill>
    </fill>
    <fill>
      <patternFill patternType="solid">
        <fgColor rgb="FFFFFF00"/>
        <bgColor indexed="64"/>
      </patternFill>
    </fill>
  </fills>
  <borders count="27">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0"/>
      </left>
      <right style="thin">
        <color theme="0"/>
      </right>
      <top style="thin">
        <color theme="0"/>
      </top>
      <bottom style="thin">
        <color theme="0"/>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indexed="64"/>
      </top>
      <bottom/>
      <diagonal/>
    </border>
    <border>
      <left/>
      <right style="thin">
        <color theme="1" tint="0.499984740745262"/>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27">
    <xf numFmtId="0" fontId="0" fillId="0" borderId="0" xfId="0"/>
    <xf numFmtId="0" fontId="2" fillId="0" borderId="0" xfId="0" applyFont="1"/>
    <xf numFmtId="0" fontId="0" fillId="0" borderId="0" xfId="0" applyFont="1"/>
    <xf numFmtId="0" fontId="0" fillId="0" borderId="2" xfId="0" applyBorder="1"/>
    <xf numFmtId="0" fontId="3" fillId="0" borderId="0" xfId="0" applyFont="1"/>
    <xf numFmtId="9" fontId="1" fillId="0" borderId="0" xfId="2" applyFont="1" applyBorder="1"/>
    <xf numFmtId="0" fontId="2" fillId="0" borderId="0" xfId="0" applyFont="1" applyBorder="1"/>
    <xf numFmtId="0" fontId="0" fillId="0" borderId="0" xfId="0" applyBorder="1"/>
    <xf numFmtId="9" fontId="2" fillId="0" borderId="0" xfId="2" applyFont="1" applyBorder="1"/>
    <xf numFmtId="0" fontId="0" fillId="0" borderId="0" xfId="0" applyFont="1" applyBorder="1"/>
    <xf numFmtId="0" fontId="2" fillId="0" borderId="0" xfId="0" applyFont="1" applyAlignment="1">
      <alignment wrapText="1"/>
    </xf>
    <xf numFmtId="0" fontId="0" fillId="0" borderId="0" xfId="0" applyFont="1" applyFill="1" applyBorder="1"/>
    <xf numFmtId="0" fontId="3" fillId="0" borderId="0" xfId="0" applyFont="1" applyAlignment="1">
      <alignment horizontal="right"/>
    </xf>
    <xf numFmtId="164" fontId="0" fillId="0" borderId="0" xfId="0" applyNumberFormat="1"/>
    <xf numFmtId="0" fontId="0" fillId="0" borderId="10" xfId="0" applyFont="1" applyFill="1" applyBorder="1"/>
    <xf numFmtId="0" fontId="0" fillId="0" borderId="2" xfId="0" applyFont="1" applyFill="1" applyBorder="1" applyAlignment="1"/>
    <xf numFmtId="0" fontId="4" fillId="0" borderId="0" xfId="0" applyFont="1" applyFill="1" applyBorder="1"/>
    <xf numFmtId="0" fontId="4" fillId="0" borderId="2" xfId="0" applyFont="1" applyFill="1" applyBorder="1" applyAlignment="1"/>
    <xf numFmtId="0" fontId="0" fillId="0" borderId="0" xfId="0" applyFont="1" applyFill="1" applyBorder="1" applyAlignment="1"/>
    <xf numFmtId="0" fontId="4" fillId="0" borderId="0" xfId="0" applyFont="1" applyFill="1" applyBorder="1" applyAlignment="1"/>
    <xf numFmtId="0" fontId="0" fillId="0" borderId="2" xfId="0" applyBorder="1" applyAlignment="1"/>
    <xf numFmtId="0" fontId="4" fillId="0" borderId="0" xfId="0" applyFont="1" applyFill="1" applyBorder="1" applyAlignment="1">
      <alignment wrapText="1"/>
    </xf>
    <xf numFmtId="0" fontId="0" fillId="0" borderId="0" xfId="0" applyBorder="1" applyAlignment="1"/>
    <xf numFmtId="0" fontId="2" fillId="0" borderId="0" xfId="0" applyFont="1" applyAlignment="1">
      <alignment horizontal="left"/>
    </xf>
    <xf numFmtId="0" fontId="0" fillId="0" borderId="0" xfId="0" applyAlignment="1">
      <alignment horizontal="left"/>
    </xf>
    <xf numFmtId="0" fontId="9" fillId="0" borderId="19" xfId="3" applyFont="1" applyBorder="1"/>
    <xf numFmtId="0" fontId="10" fillId="0" borderId="19" xfId="0" applyFont="1" applyBorder="1"/>
    <xf numFmtId="0" fontId="11" fillId="0" borderId="19" xfId="0" applyFont="1" applyBorder="1"/>
    <xf numFmtId="49" fontId="11" fillId="0" borderId="19" xfId="0" applyNumberFormat="1" applyFont="1" applyBorder="1" applyAlignment="1">
      <alignment horizontal="left"/>
    </xf>
    <xf numFmtId="0" fontId="12" fillId="3" borderId="6" xfId="0" applyFont="1" applyFill="1" applyBorder="1" applyAlignment="1">
      <alignment vertical="top"/>
    </xf>
    <xf numFmtId="0" fontId="12" fillId="3" borderId="7" xfId="0" applyFont="1" applyFill="1" applyBorder="1" applyAlignment="1">
      <alignment vertical="top"/>
    </xf>
    <xf numFmtId="0" fontId="12" fillId="3" borderId="8" xfId="0" applyFont="1" applyFill="1" applyBorder="1" applyAlignment="1">
      <alignment vertical="top"/>
    </xf>
    <xf numFmtId="9" fontId="12" fillId="3" borderId="7" xfId="2" applyFont="1" applyFill="1" applyBorder="1" applyAlignment="1">
      <alignment vertical="top" wrapText="1"/>
    </xf>
    <xf numFmtId="0" fontId="11" fillId="2" borderId="1" xfId="0" applyFont="1" applyFill="1" applyBorder="1" applyAlignment="1">
      <alignment vertical="top"/>
    </xf>
    <xf numFmtId="0" fontId="11" fillId="2" borderId="0" xfId="0" applyFont="1" applyFill="1" applyBorder="1" applyAlignment="1">
      <alignment vertical="top"/>
    </xf>
    <xf numFmtId="0" fontId="11" fillId="2" borderId="2" xfId="0" applyFont="1" applyFill="1" applyBorder="1" applyAlignment="1">
      <alignment vertical="top"/>
    </xf>
    <xf numFmtId="164" fontId="15" fillId="2" borderId="1" xfId="1" applyNumberFormat="1" applyFont="1" applyFill="1" applyBorder="1" applyAlignment="1">
      <alignment vertical="top"/>
    </xf>
    <xf numFmtId="164" fontId="15" fillId="2" borderId="0" xfId="1" applyNumberFormat="1" applyFont="1" applyFill="1" applyBorder="1" applyAlignment="1">
      <alignment vertical="top"/>
    </xf>
    <xf numFmtId="9" fontId="15" fillId="2" borderId="0" xfId="2" applyFont="1" applyFill="1" applyBorder="1" applyAlignment="1">
      <alignment horizontal="right" vertical="top"/>
    </xf>
    <xf numFmtId="0" fontId="11" fillId="2" borderId="2" xfId="0" applyFont="1" applyFill="1" applyBorder="1" applyAlignment="1">
      <alignment vertical="top" wrapText="1"/>
    </xf>
    <xf numFmtId="0" fontId="11" fillId="2" borderId="0" xfId="0" applyFont="1" applyFill="1" applyBorder="1" applyAlignment="1">
      <alignment horizontal="left" vertical="top"/>
    </xf>
    <xf numFmtId="0" fontId="11" fillId="2" borderId="2" xfId="0" quotePrefix="1" applyFont="1" applyFill="1" applyBorder="1" applyAlignment="1">
      <alignment vertical="top"/>
    </xf>
    <xf numFmtId="164" fontId="11" fillId="2" borderId="1" xfId="1" applyNumberFormat="1" applyFont="1" applyFill="1" applyBorder="1" applyAlignment="1">
      <alignment vertical="top"/>
    </xf>
    <xf numFmtId="164" fontId="11" fillId="2" borderId="0" xfId="1" applyNumberFormat="1" applyFont="1" applyFill="1" applyBorder="1" applyAlignment="1">
      <alignment vertical="top"/>
    </xf>
    <xf numFmtId="9" fontId="11" fillId="2" borderId="0" xfId="2" applyFont="1" applyFill="1" applyBorder="1" applyAlignment="1">
      <alignment horizontal="right" vertical="top"/>
    </xf>
    <xf numFmtId="43" fontId="11" fillId="2" borderId="1" xfId="1" applyFont="1" applyFill="1" applyBorder="1" applyAlignment="1">
      <alignment vertical="top"/>
    </xf>
    <xf numFmtId="43" fontId="11" fillId="2" borderId="0" xfId="1" applyFont="1" applyFill="1" applyBorder="1" applyAlignment="1">
      <alignment vertical="top"/>
    </xf>
    <xf numFmtId="0" fontId="15" fillId="2" borderId="0" xfId="0" applyFont="1" applyFill="1" applyBorder="1" applyAlignment="1">
      <alignment vertical="top"/>
    </xf>
    <xf numFmtId="0" fontId="15" fillId="2" borderId="2" xfId="0" applyFont="1" applyFill="1" applyBorder="1" applyAlignment="1">
      <alignment vertical="top"/>
    </xf>
    <xf numFmtId="0" fontId="11" fillId="2" borderId="1" xfId="0" applyFont="1" applyFill="1" applyBorder="1" applyAlignment="1">
      <alignment horizontal="center" vertical="top"/>
    </xf>
    <xf numFmtId="0" fontId="15" fillId="2" borderId="0" xfId="0" applyFont="1" applyFill="1" applyBorder="1" applyAlignment="1">
      <alignment horizontal="left" vertical="top"/>
    </xf>
    <xf numFmtId="3" fontId="11" fillId="2" borderId="1" xfId="1" applyNumberFormat="1" applyFont="1" applyFill="1" applyBorder="1" applyAlignment="1">
      <alignment vertical="top"/>
    </xf>
    <xf numFmtId="3" fontId="11" fillId="2" borderId="0" xfId="1" applyNumberFormat="1" applyFont="1" applyFill="1" applyBorder="1" applyAlignment="1">
      <alignment vertical="top"/>
    </xf>
    <xf numFmtId="165" fontId="11" fillId="2" borderId="0" xfId="1" applyNumberFormat="1" applyFont="1" applyFill="1" applyBorder="1" applyAlignment="1">
      <alignment vertical="top"/>
    </xf>
    <xf numFmtId="0" fontId="11" fillId="2" borderId="5" xfId="0" applyFont="1" applyFill="1" applyBorder="1" applyAlignment="1">
      <alignment vertical="top"/>
    </xf>
    <xf numFmtId="0" fontId="11" fillId="2" borderId="3" xfId="0" applyFont="1" applyFill="1" applyBorder="1" applyAlignment="1">
      <alignment horizontal="left" vertical="top"/>
    </xf>
    <xf numFmtId="0" fontId="11" fillId="2" borderId="4" xfId="0" applyFont="1" applyFill="1" applyBorder="1" applyAlignment="1">
      <alignment vertical="top"/>
    </xf>
    <xf numFmtId="164" fontId="11" fillId="2" borderId="5" xfId="1" applyNumberFormat="1" applyFont="1" applyFill="1" applyBorder="1" applyAlignment="1">
      <alignment vertical="top"/>
    </xf>
    <xf numFmtId="164" fontId="11" fillId="2" borderId="3" xfId="1" applyNumberFormat="1" applyFont="1" applyFill="1" applyBorder="1" applyAlignment="1">
      <alignment vertical="top"/>
    </xf>
    <xf numFmtId="9" fontId="11" fillId="2" borderId="3" xfId="2" applyFont="1" applyFill="1" applyBorder="1" applyAlignment="1">
      <alignment horizontal="right" vertical="top"/>
    </xf>
    <xf numFmtId="0" fontId="11" fillId="2" borderId="3" xfId="0" applyFont="1" applyFill="1" applyBorder="1" applyAlignment="1">
      <alignment vertical="top"/>
    </xf>
    <xf numFmtId="0" fontId="16" fillId="0" borderId="0" xfId="0" applyFont="1" applyBorder="1" applyAlignment="1">
      <alignment vertical="top"/>
    </xf>
    <xf numFmtId="0" fontId="11" fillId="0" borderId="0" xfId="0" applyFont="1" applyBorder="1" applyAlignment="1">
      <alignment vertical="top"/>
    </xf>
    <xf numFmtId="9" fontId="11" fillId="0" borderId="0" xfId="2" applyFont="1" applyBorder="1" applyAlignment="1">
      <alignment vertical="top"/>
    </xf>
    <xf numFmtId="0" fontId="12" fillId="3" borderId="7" xfId="0" applyFont="1" applyFill="1" applyBorder="1" applyAlignment="1">
      <alignment vertical="top" wrapText="1"/>
    </xf>
    <xf numFmtId="0" fontId="10" fillId="0" borderId="0" xfId="0" applyFont="1" applyAlignment="1">
      <alignment vertical="top"/>
    </xf>
    <xf numFmtId="9" fontId="15" fillId="2" borderId="0" xfId="2" applyFont="1" applyFill="1" applyBorder="1" applyAlignment="1">
      <alignment vertical="top"/>
    </xf>
    <xf numFmtId="3" fontId="17" fillId="2" borderId="0" xfId="1" applyNumberFormat="1" applyFont="1" applyFill="1" applyBorder="1" applyAlignment="1">
      <alignment vertical="top"/>
    </xf>
    <xf numFmtId="0" fontId="11" fillId="0" borderId="0" xfId="0" applyFont="1" applyAlignment="1">
      <alignment vertical="top"/>
    </xf>
    <xf numFmtId="3" fontId="11" fillId="2" borderId="0" xfId="2" applyNumberFormat="1" applyFont="1" applyFill="1" applyBorder="1" applyAlignment="1">
      <alignment horizontal="right" vertical="top"/>
    </xf>
    <xf numFmtId="165" fontId="11" fillId="2" borderId="1" xfId="1" applyNumberFormat="1" applyFont="1" applyFill="1" applyBorder="1" applyAlignment="1">
      <alignment vertical="top"/>
    </xf>
    <xf numFmtId="4" fontId="11" fillId="2" borderId="0" xfId="2" applyNumberFormat="1" applyFont="1" applyFill="1" applyBorder="1" applyAlignment="1">
      <alignment horizontal="right" vertical="top"/>
    </xf>
    <xf numFmtId="3" fontId="15" fillId="2" borderId="0" xfId="2" applyNumberFormat="1" applyFont="1" applyFill="1" applyBorder="1" applyAlignment="1">
      <alignment horizontal="right" vertical="top"/>
    </xf>
    <xf numFmtId="0" fontId="11" fillId="2" borderId="1" xfId="0" applyFont="1" applyFill="1" applyBorder="1" applyAlignment="1">
      <alignment horizontal="left" vertical="top"/>
    </xf>
    <xf numFmtId="43" fontId="11" fillId="2" borderId="1" xfId="1" applyNumberFormat="1" applyFont="1" applyFill="1" applyBorder="1" applyAlignment="1">
      <alignment vertical="top"/>
    </xf>
    <xf numFmtId="43" fontId="11" fillId="2" borderId="0" xfId="1" applyNumberFormat="1" applyFont="1" applyFill="1" applyBorder="1" applyAlignment="1">
      <alignment vertical="top"/>
    </xf>
    <xf numFmtId="167" fontId="11" fillId="2" borderId="0" xfId="2" applyNumberFormat="1" applyFont="1" applyFill="1" applyBorder="1" applyAlignment="1">
      <alignment horizontal="right" vertical="top"/>
    </xf>
    <xf numFmtId="43" fontId="11" fillId="2" borderId="5" xfId="1" applyNumberFormat="1" applyFont="1" applyFill="1" applyBorder="1" applyAlignment="1">
      <alignment vertical="top"/>
    </xf>
    <xf numFmtId="43" fontId="11" fillId="2" borderId="3" xfId="1" applyNumberFormat="1" applyFont="1" applyFill="1" applyBorder="1" applyAlignment="1">
      <alignment vertical="top"/>
    </xf>
    <xf numFmtId="167" fontId="11" fillId="2" borderId="3" xfId="2" applyNumberFormat="1" applyFont="1" applyFill="1" applyBorder="1" applyAlignment="1">
      <alignment horizontal="right" vertical="top"/>
    </xf>
    <xf numFmtId="0" fontId="19" fillId="0" borderId="0" xfId="0" applyFont="1" applyBorder="1" applyAlignment="1">
      <alignment vertical="top"/>
    </xf>
    <xf numFmtId="0" fontId="10" fillId="0" borderId="0" xfId="0" applyFont="1" applyBorder="1" applyAlignment="1">
      <alignment vertical="top"/>
    </xf>
    <xf numFmtId="9" fontId="10" fillId="0" borderId="0" xfId="2" applyFont="1" applyBorder="1" applyAlignment="1">
      <alignment vertical="top"/>
    </xf>
    <xf numFmtId="43" fontId="15" fillId="2" borderId="1" xfId="1" applyNumberFormat="1" applyFont="1" applyFill="1" applyBorder="1" applyAlignment="1">
      <alignment vertical="top"/>
    </xf>
    <xf numFmtId="3" fontId="11" fillId="2" borderId="3" xfId="2" applyNumberFormat="1" applyFont="1" applyFill="1" applyBorder="1" applyAlignment="1">
      <alignment horizontal="right" vertical="top"/>
    </xf>
    <xf numFmtId="43" fontId="15" fillId="2" borderId="1" xfId="1" applyFont="1" applyFill="1" applyBorder="1" applyAlignment="1">
      <alignment vertical="top"/>
    </xf>
    <xf numFmtId="0" fontId="12" fillId="3" borderId="24" xfId="0" applyFont="1" applyFill="1" applyBorder="1" applyAlignment="1">
      <alignment vertical="top"/>
    </xf>
    <xf numFmtId="0" fontId="11" fillId="2" borderId="15" xfId="0" applyFont="1" applyFill="1" applyBorder="1" applyAlignment="1">
      <alignment vertical="top"/>
    </xf>
    <xf numFmtId="3" fontId="15" fillId="2" borderId="0" xfId="2" applyNumberFormat="1" applyFont="1" applyFill="1" applyBorder="1" applyAlignment="1">
      <alignment vertical="top"/>
    </xf>
    <xf numFmtId="0" fontId="11" fillId="2" borderId="15" xfId="0" quotePrefix="1" applyFont="1" applyFill="1" applyBorder="1" applyAlignment="1">
      <alignment vertical="top"/>
    </xf>
    <xf numFmtId="9" fontId="11" fillId="2" borderId="0" xfId="2" applyFont="1" applyFill="1" applyBorder="1" applyAlignment="1">
      <alignment vertical="top"/>
    </xf>
    <xf numFmtId="3" fontId="11" fillId="2" borderId="0" xfId="2" applyNumberFormat="1" applyFont="1" applyFill="1" applyBorder="1" applyAlignment="1">
      <alignment vertical="top"/>
    </xf>
    <xf numFmtId="0" fontId="11" fillId="2" borderId="25" xfId="0" applyFont="1" applyFill="1" applyBorder="1" applyAlignment="1">
      <alignment vertical="top"/>
    </xf>
    <xf numFmtId="9" fontId="11" fillId="2" borderId="3" xfId="2" applyFont="1" applyFill="1" applyBorder="1" applyAlignment="1">
      <alignment vertical="top"/>
    </xf>
    <xf numFmtId="3" fontId="11" fillId="2" borderId="3" xfId="2" applyNumberFormat="1" applyFont="1" applyFill="1" applyBorder="1" applyAlignment="1">
      <alignment vertical="top"/>
    </xf>
    <xf numFmtId="167" fontId="11" fillId="2" borderId="1" xfId="1" applyNumberFormat="1" applyFont="1" applyFill="1" applyBorder="1" applyAlignment="1">
      <alignment vertical="top"/>
    </xf>
    <xf numFmtId="167" fontId="11" fillId="2" borderId="0" xfId="1" applyNumberFormat="1" applyFont="1" applyFill="1" applyBorder="1" applyAlignment="1">
      <alignment vertical="top"/>
    </xf>
    <xf numFmtId="167" fontId="11" fillId="2" borderId="5" xfId="1" applyNumberFormat="1" applyFont="1" applyFill="1" applyBorder="1" applyAlignment="1">
      <alignment vertical="top"/>
    </xf>
    <xf numFmtId="167" fontId="11" fillId="2" borderId="3" xfId="1" applyNumberFormat="1" applyFont="1" applyFill="1" applyBorder="1" applyAlignment="1">
      <alignment vertical="top"/>
    </xf>
    <xf numFmtId="165" fontId="15" fillId="2" borderId="1" xfId="1" applyNumberFormat="1" applyFont="1" applyFill="1" applyBorder="1" applyAlignment="1">
      <alignment vertical="top"/>
    </xf>
    <xf numFmtId="164" fontId="11" fillId="0" borderId="0" xfId="1" applyNumberFormat="1" applyFont="1" applyBorder="1" applyAlignment="1">
      <alignment vertical="top"/>
    </xf>
    <xf numFmtId="164" fontId="10" fillId="0" borderId="0" xfId="1" applyNumberFormat="1" applyFont="1" applyBorder="1" applyAlignment="1">
      <alignment vertical="top"/>
    </xf>
    <xf numFmtId="0" fontId="12" fillId="3" borderId="6" xfId="0" applyFont="1" applyFill="1" applyBorder="1" applyAlignment="1">
      <alignment vertical="top" wrapText="1"/>
    </xf>
    <xf numFmtId="0" fontId="12" fillId="3" borderId="8" xfId="0" applyFont="1" applyFill="1" applyBorder="1" applyAlignment="1">
      <alignment vertical="top" wrapText="1"/>
    </xf>
    <xf numFmtId="0" fontId="12" fillId="3" borderId="1" xfId="0" applyFont="1" applyFill="1" applyBorder="1" applyAlignment="1">
      <alignment vertical="top" wrapText="1"/>
    </xf>
    <xf numFmtId="0" fontId="11" fillId="0" borderId="1" xfId="0" applyFont="1" applyBorder="1" applyAlignment="1">
      <alignment vertical="top"/>
    </xf>
    <xf numFmtId="0" fontId="15" fillId="0" borderId="1" xfId="0" applyFont="1" applyBorder="1" applyAlignment="1">
      <alignment vertical="top"/>
    </xf>
    <xf numFmtId="0" fontId="20" fillId="0" borderId="1" xfId="0" applyFont="1" applyBorder="1" applyAlignment="1">
      <alignment vertical="top"/>
    </xf>
    <xf numFmtId="9" fontId="20" fillId="2" borderId="0" xfId="2" applyFont="1" applyFill="1" applyBorder="1" applyAlignment="1">
      <alignment horizontal="right" vertical="top"/>
    </xf>
    <xf numFmtId="164" fontId="15" fillId="2" borderId="5" xfId="1" applyNumberFormat="1" applyFont="1" applyFill="1" applyBorder="1" applyAlignment="1">
      <alignment vertical="top"/>
    </xf>
    <xf numFmtId="9" fontId="17" fillId="2" borderId="0" xfId="2" applyFont="1" applyFill="1" applyBorder="1" applyAlignment="1">
      <alignment horizontal="right" vertical="top"/>
    </xf>
    <xf numFmtId="3" fontId="17" fillId="2" borderId="0" xfId="2" applyNumberFormat="1" applyFont="1" applyFill="1" applyBorder="1" applyAlignment="1">
      <alignment horizontal="right" vertical="top"/>
    </xf>
    <xf numFmtId="164" fontId="20" fillId="2" borderId="0" xfId="1" applyNumberFormat="1" applyFont="1" applyFill="1" applyBorder="1" applyAlignment="1">
      <alignment horizontal="right" vertical="top"/>
    </xf>
    <xf numFmtId="0" fontId="11" fillId="0" borderId="0" xfId="0" applyFont="1" applyFill="1" applyBorder="1" applyAlignment="1">
      <alignment vertical="top"/>
    </xf>
    <xf numFmtId="164" fontId="15" fillId="2" borderId="0" xfId="1" applyNumberFormat="1" applyFont="1" applyFill="1" applyBorder="1" applyAlignment="1">
      <alignment horizontal="right" vertical="top"/>
    </xf>
    <xf numFmtId="43" fontId="20" fillId="2" borderId="0" xfId="1" applyFont="1" applyFill="1" applyBorder="1" applyAlignment="1">
      <alignment horizontal="right" vertical="top"/>
    </xf>
    <xf numFmtId="9" fontId="15" fillId="2" borderId="1" xfId="2" applyFont="1" applyFill="1" applyBorder="1" applyAlignment="1">
      <alignment vertical="top"/>
    </xf>
    <xf numFmtId="0" fontId="12" fillId="3" borderId="11" xfId="0" applyFont="1" applyFill="1" applyBorder="1" applyAlignment="1">
      <alignment vertical="top"/>
    </xf>
    <xf numFmtId="0" fontId="12" fillId="3" borderId="12" xfId="0" applyFont="1" applyFill="1" applyBorder="1" applyAlignment="1">
      <alignment vertical="top"/>
    </xf>
    <xf numFmtId="0" fontId="12" fillId="3" borderId="13" xfId="0" applyFont="1" applyFill="1" applyBorder="1" applyAlignment="1">
      <alignment vertical="top"/>
    </xf>
    <xf numFmtId="0" fontId="12" fillId="3" borderId="3" xfId="0" applyFont="1" applyFill="1" applyBorder="1" applyAlignment="1">
      <alignment vertical="top"/>
    </xf>
    <xf numFmtId="0" fontId="11" fillId="2" borderId="14" xfId="0" applyFont="1" applyFill="1" applyBorder="1" applyAlignment="1">
      <alignment vertical="top"/>
    </xf>
    <xf numFmtId="3" fontId="20" fillId="2" borderId="0" xfId="2" applyNumberFormat="1" applyFont="1" applyFill="1" applyBorder="1" applyAlignment="1">
      <alignment horizontal="right" vertical="top"/>
    </xf>
    <xf numFmtId="9" fontId="11" fillId="2" borderId="0" xfId="2" applyNumberFormat="1" applyFont="1" applyFill="1" applyBorder="1" applyAlignment="1">
      <alignment vertical="top"/>
    </xf>
    <xf numFmtId="0" fontId="15" fillId="0" borderId="0" xfId="0" applyFont="1" applyAlignment="1">
      <alignment vertical="top"/>
    </xf>
    <xf numFmtId="0" fontId="11" fillId="2" borderId="14" xfId="0" applyFont="1" applyFill="1" applyBorder="1" applyAlignment="1">
      <alignment horizontal="center" vertical="top"/>
    </xf>
    <xf numFmtId="0" fontId="11" fillId="2" borderId="16" xfId="0" applyFont="1" applyFill="1" applyBorder="1" applyAlignment="1">
      <alignment vertical="top"/>
    </xf>
    <xf numFmtId="0" fontId="11" fillId="2" borderId="17" xfId="0" applyFont="1" applyFill="1" applyBorder="1" applyAlignment="1">
      <alignment horizontal="left" vertical="top"/>
    </xf>
    <xf numFmtId="0" fontId="11" fillId="2" borderId="18" xfId="0" applyFont="1" applyFill="1" applyBorder="1" applyAlignment="1">
      <alignment vertical="top"/>
    </xf>
    <xf numFmtId="167" fontId="15" fillId="2" borderId="1" xfId="1" applyNumberFormat="1" applyFont="1" applyFill="1" applyBorder="1" applyAlignment="1">
      <alignment vertical="top"/>
    </xf>
    <xf numFmtId="167" fontId="15" fillId="2" borderId="0" xfId="1" applyNumberFormat="1" applyFont="1" applyFill="1" applyBorder="1" applyAlignment="1">
      <alignment vertical="top"/>
    </xf>
    <xf numFmtId="167" fontId="15" fillId="2" borderId="0" xfId="2" applyNumberFormat="1" applyFont="1" applyFill="1" applyBorder="1" applyAlignment="1">
      <alignment vertical="top"/>
    </xf>
    <xf numFmtId="9" fontId="21" fillId="2" borderId="0" xfId="2" applyFont="1" applyFill="1" applyBorder="1" applyAlignment="1">
      <alignment horizontal="right" vertical="top"/>
    </xf>
    <xf numFmtId="3" fontId="21" fillId="2" borderId="0" xfId="2" applyNumberFormat="1" applyFont="1" applyFill="1" applyBorder="1" applyAlignment="1">
      <alignment horizontal="right" vertical="top"/>
    </xf>
    <xf numFmtId="165" fontId="15" fillId="2" borderId="0" xfId="1" applyNumberFormat="1" applyFont="1" applyFill="1" applyBorder="1" applyAlignment="1">
      <alignment horizontal="right" vertical="top"/>
    </xf>
    <xf numFmtId="0" fontId="15" fillId="2" borderId="3" xfId="0" applyFont="1" applyFill="1" applyBorder="1" applyAlignment="1">
      <alignment vertical="top"/>
    </xf>
    <xf numFmtId="0" fontId="15" fillId="2" borderId="4" xfId="0" applyFont="1" applyFill="1" applyBorder="1" applyAlignment="1">
      <alignment vertical="top"/>
    </xf>
    <xf numFmtId="0" fontId="15" fillId="2" borderId="2" xfId="0" applyFont="1" applyFill="1" applyBorder="1" applyAlignment="1">
      <alignment vertical="top" wrapText="1"/>
    </xf>
    <xf numFmtId="165" fontId="15" fillId="2" borderId="0" xfId="1" applyNumberFormat="1" applyFont="1" applyFill="1" applyBorder="1" applyAlignment="1">
      <alignment vertical="top"/>
    </xf>
    <xf numFmtId="43" fontId="15" fillId="2" borderId="0" xfId="1" applyNumberFormat="1" applyFont="1" applyFill="1" applyBorder="1" applyAlignment="1">
      <alignment vertical="top"/>
    </xf>
    <xf numFmtId="9" fontId="15" fillId="2" borderId="0" xfId="2" applyNumberFormat="1" applyFont="1" applyFill="1" applyBorder="1" applyAlignment="1">
      <alignment horizontal="right" vertical="top"/>
    </xf>
    <xf numFmtId="164" fontId="15" fillId="2" borderId="1" xfId="1" applyNumberFormat="1" applyFont="1" applyFill="1" applyBorder="1" applyAlignment="1">
      <alignment horizontal="right" vertical="top"/>
    </xf>
    <xf numFmtId="166" fontId="11" fillId="2" borderId="3" xfId="1" applyNumberFormat="1" applyFont="1" applyFill="1" applyBorder="1" applyAlignment="1">
      <alignment vertical="top"/>
    </xf>
    <xf numFmtId="0" fontId="12" fillId="3" borderId="0" xfId="0" applyFont="1" applyFill="1" applyBorder="1" applyAlignment="1">
      <alignment vertical="top"/>
    </xf>
    <xf numFmtId="0" fontId="15" fillId="0" borderId="0" xfId="0" applyFont="1" applyBorder="1" applyAlignment="1">
      <alignment vertical="top"/>
    </xf>
    <xf numFmtId="0" fontId="20" fillId="0" borderId="0" xfId="0" applyFont="1" applyBorder="1" applyAlignment="1">
      <alignment vertical="top"/>
    </xf>
    <xf numFmtId="165" fontId="11" fillId="2" borderId="5" xfId="1" applyNumberFormat="1" applyFont="1" applyFill="1" applyBorder="1" applyAlignment="1">
      <alignment vertical="top"/>
    </xf>
    <xf numFmtId="165" fontId="11" fillId="2" borderId="3" xfId="1" applyNumberFormat="1" applyFont="1" applyFill="1" applyBorder="1" applyAlignment="1">
      <alignment vertical="top"/>
    </xf>
    <xf numFmtId="0" fontId="16" fillId="0" borderId="9" xfId="0" applyFont="1" applyBorder="1" applyAlignment="1">
      <alignment vertical="top"/>
    </xf>
    <xf numFmtId="0" fontId="16" fillId="0" borderId="22" xfId="0" applyFont="1" applyBorder="1" applyAlignment="1">
      <alignment vertical="top"/>
    </xf>
    <xf numFmtId="0" fontId="16" fillId="0" borderId="9" xfId="0" applyFont="1" applyBorder="1" applyAlignment="1">
      <alignment vertical="top" wrapText="1"/>
    </xf>
    <xf numFmtId="0" fontId="16" fillId="0" borderId="9" xfId="0" applyFont="1" applyBorder="1" applyAlignment="1">
      <alignment horizontal="right" vertical="top" wrapText="1"/>
    </xf>
    <xf numFmtId="0" fontId="10" fillId="0" borderId="9" xfId="0" applyFont="1" applyBorder="1" applyAlignment="1">
      <alignment vertical="top"/>
    </xf>
    <xf numFmtId="0" fontId="10" fillId="0" borderId="20" xfId="0" applyFont="1" applyBorder="1" applyAlignment="1">
      <alignment vertical="top"/>
    </xf>
    <xf numFmtId="164" fontId="10" fillId="0" borderId="26" xfId="0" applyNumberFormat="1" applyFont="1" applyBorder="1" applyAlignment="1">
      <alignment vertical="top"/>
    </xf>
    <xf numFmtId="164" fontId="23" fillId="0" borderId="26" xfId="0" applyNumberFormat="1" applyFont="1" applyBorder="1" applyAlignment="1">
      <alignment vertical="top"/>
    </xf>
    <xf numFmtId="9" fontId="23" fillId="0" borderId="21" xfId="2" applyFont="1" applyBorder="1" applyAlignment="1">
      <alignment vertical="top"/>
    </xf>
    <xf numFmtId="3" fontId="23" fillId="0" borderId="9" xfId="2" applyNumberFormat="1" applyFont="1" applyBorder="1" applyAlignment="1">
      <alignment vertical="top"/>
    </xf>
    <xf numFmtId="9" fontId="23" fillId="0" borderId="9" xfId="2" applyFont="1" applyBorder="1" applyAlignment="1">
      <alignment vertical="top"/>
    </xf>
    <xf numFmtId="0" fontId="11" fillId="0" borderId="9" xfId="0" applyFont="1" applyBorder="1" applyAlignment="1">
      <alignment vertical="top"/>
    </xf>
    <xf numFmtId="0" fontId="24" fillId="0" borderId="9" xfId="0" applyFont="1" applyBorder="1" applyAlignment="1">
      <alignment horizontal="left" vertical="top"/>
    </xf>
    <xf numFmtId="0" fontId="24" fillId="0" borderId="20" xfId="0" applyFont="1" applyBorder="1" applyAlignment="1">
      <alignment vertical="top"/>
    </xf>
    <xf numFmtId="164" fontId="24" fillId="0" borderId="26" xfId="1" applyNumberFormat="1" applyFont="1" applyBorder="1" applyAlignment="1">
      <alignment vertical="top"/>
    </xf>
    <xf numFmtId="164" fontId="17" fillId="0" borderId="26" xfId="1" applyNumberFormat="1" applyFont="1" applyBorder="1" applyAlignment="1">
      <alignment vertical="top"/>
    </xf>
    <xf numFmtId="9" fontId="17" fillId="0" borderId="21" xfId="2" applyFont="1" applyBorder="1" applyAlignment="1">
      <alignment vertical="top"/>
    </xf>
    <xf numFmtId="3" fontId="17" fillId="0" borderId="9" xfId="2" applyNumberFormat="1" applyFont="1" applyBorder="1" applyAlignment="1">
      <alignment vertical="top"/>
    </xf>
    <xf numFmtId="9" fontId="17" fillId="0" borderId="9" xfId="2" applyFont="1" applyBorder="1" applyAlignment="1">
      <alignment vertical="top"/>
    </xf>
    <xf numFmtId="164" fontId="11" fillId="0" borderId="9" xfId="1" applyNumberFormat="1" applyFont="1" applyBorder="1" applyAlignment="1">
      <alignment vertical="top"/>
    </xf>
    <xf numFmtId="164" fontId="10" fillId="0" borderId="26" xfId="1" applyNumberFormat="1" applyFont="1" applyBorder="1" applyAlignment="1">
      <alignment vertical="top"/>
    </xf>
    <xf numFmtId="164" fontId="23" fillId="0" borderId="26" xfId="1" applyNumberFormat="1" applyFont="1" applyBorder="1" applyAlignment="1">
      <alignment vertical="top"/>
    </xf>
    <xf numFmtId="0" fontId="10" fillId="0" borderId="9" xfId="0" applyFont="1" applyBorder="1" applyAlignment="1">
      <alignment horizontal="left" vertical="top"/>
    </xf>
    <xf numFmtId="164" fontId="11" fillId="0" borderId="22" xfId="1" applyNumberFormat="1" applyFont="1" applyBorder="1" applyAlignment="1">
      <alignment vertical="top"/>
    </xf>
    <xf numFmtId="164" fontId="11" fillId="0" borderId="21" xfId="1" applyNumberFormat="1" applyFont="1" applyBorder="1" applyAlignment="1">
      <alignment vertical="top"/>
    </xf>
    <xf numFmtId="164" fontId="11" fillId="0" borderId="23" xfId="1" applyNumberFormat="1" applyFont="1" applyBorder="1" applyAlignment="1">
      <alignment vertical="top"/>
    </xf>
    <xf numFmtId="164" fontId="16" fillId="0" borderId="26" xfId="1" applyNumberFormat="1" applyFont="1" applyBorder="1" applyAlignment="1">
      <alignment vertical="top"/>
    </xf>
    <xf numFmtId="164" fontId="19" fillId="0" borderId="26" xfId="1" applyNumberFormat="1" applyFont="1" applyBorder="1" applyAlignment="1">
      <alignment vertical="top"/>
    </xf>
    <xf numFmtId="0" fontId="24" fillId="0" borderId="0" xfId="0" applyFont="1" applyAlignment="1">
      <alignment vertical="top"/>
    </xf>
    <xf numFmtId="0" fontId="11" fillId="0" borderId="0" xfId="0" applyFont="1" applyFill="1" applyAlignment="1">
      <alignment vertical="top"/>
    </xf>
    <xf numFmtId="0" fontId="24" fillId="0" borderId="0" xfId="0" applyFont="1" applyFill="1" applyAlignment="1">
      <alignment vertical="top"/>
    </xf>
    <xf numFmtId="164" fontId="10" fillId="0" borderId="9" xfId="0" applyNumberFormat="1" applyFont="1" applyBorder="1" applyAlignment="1">
      <alignment vertical="top"/>
    </xf>
    <xf numFmtId="164" fontId="27" fillId="0" borderId="9" xfId="0" applyNumberFormat="1" applyFont="1" applyBorder="1" applyAlignment="1">
      <alignment horizontal="right" vertical="top"/>
    </xf>
    <xf numFmtId="9" fontId="27" fillId="0" borderId="9" xfId="2" applyFont="1" applyBorder="1" applyAlignment="1">
      <alignment horizontal="right" vertical="top"/>
    </xf>
    <xf numFmtId="0" fontId="24" fillId="0" borderId="9" xfId="0" applyFont="1" applyBorder="1" applyAlignment="1">
      <alignment vertical="top"/>
    </xf>
    <xf numFmtId="164" fontId="24" fillId="0" borderId="9" xfId="1" applyNumberFormat="1" applyFont="1" applyBorder="1" applyAlignment="1">
      <alignment horizontal="right" vertical="top"/>
    </xf>
    <xf numFmtId="9" fontId="24" fillId="0" borderId="9" xfId="2" applyFont="1" applyBorder="1" applyAlignment="1">
      <alignment horizontal="right" vertical="top"/>
    </xf>
    <xf numFmtId="3" fontId="24" fillId="0" borderId="9" xfId="2" applyNumberFormat="1" applyFont="1" applyBorder="1" applyAlignment="1">
      <alignment horizontal="right" vertical="top"/>
    </xf>
    <xf numFmtId="164" fontId="11" fillId="0" borderId="9" xfId="1" applyNumberFormat="1" applyFont="1" applyBorder="1" applyAlignment="1">
      <alignment horizontal="center" vertical="top"/>
    </xf>
    <xf numFmtId="164" fontId="24" fillId="0" borderId="9" xfId="1" applyNumberFormat="1" applyFont="1" applyBorder="1" applyAlignment="1">
      <alignment vertical="top"/>
    </xf>
    <xf numFmtId="164" fontId="10" fillId="0" borderId="9" xfId="1" applyNumberFormat="1" applyFont="1" applyBorder="1" applyAlignment="1">
      <alignment vertical="top"/>
    </xf>
    <xf numFmtId="164" fontId="23" fillId="0" borderId="9" xfId="1" applyNumberFormat="1" applyFont="1" applyBorder="1" applyAlignment="1">
      <alignment horizontal="right" vertical="top"/>
    </xf>
    <xf numFmtId="164" fontId="27" fillId="0" borderId="9" xfId="1" applyNumberFormat="1" applyFont="1" applyBorder="1" applyAlignment="1">
      <alignment horizontal="right" vertical="top"/>
    </xf>
    <xf numFmtId="3" fontId="27" fillId="0" borderId="9" xfId="2" applyNumberFormat="1" applyFont="1" applyBorder="1" applyAlignment="1">
      <alignment horizontal="right" vertical="top"/>
    </xf>
    <xf numFmtId="164" fontId="17" fillId="0" borderId="9" xfId="1" applyNumberFormat="1" applyFont="1" applyBorder="1" applyAlignment="1">
      <alignment horizontal="right" vertical="top"/>
    </xf>
    <xf numFmtId="164" fontId="21" fillId="0" borderId="9" xfId="1" applyNumberFormat="1" applyFont="1" applyBorder="1" applyAlignment="1">
      <alignment horizontal="right" vertical="top"/>
    </xf>
    <xf numFmtId="9" fontId="21" fillId="0" borderId="9" xfId="2" applyFont="1" applyBorder="1" applyAlignment="1">
      <alignment horizontal="right" vertical="top"/>
    </xf>
    <xf numFmtId="3" fontId="17" fillId="0" borderId="9" xfId="2" applyNumberFormat="1" applyFont="1" applyBorder="1" applyAlignment="1">
      <alignment horizontal="right" vertical="top"/>
    </xf>
    <xf numFmtId="1" fontId="17" fillId="0" borderId="9" xfId="1" applyNumberFormat="1" applyFont="1" applyBorder="1" applyAlignment="1">
      <alignment horizontal="right" vertical="top"/>
    </xf>
    <xf numFmtId="9" fontId="17" fillId="0" borderId="9" xfId="2" applyFont="1" applyBorder="1" applyAlignment="1">
      <alignment horizontal="right" vertical="top"/>
    </xf>
    <xf numFmtId="0" fontId="24" fillId="0" borderId="0" xfId="0" applyFont="1" applyAlignment="1">
      <alignment horizontal="right" vertical="top"/>
    </xf>
    <xf numFmtId="0" fontId="11" fillId="0" borderId="0" xfId="0" applyFont="1" applyAlignment="1">
      <alignment horizontal="right" vertical="top"/>
    </xf>
    <xf numFmtId="164" fontId="17" fillId="0" borderId="9" xfId="1" applyNumberFormat="1" applyFont="1" applyBorder="1" applyAlignment="1">
      <alignment vertical="top"/>
    </xf>
    <xf numFmtId="164" fontId="27" fillId="0" borderId="9" xfId="0" applyNumberFormat="1" applyFont="1" applyBorder="1" applyAlignment="1">
      <alignment vertical="top"/>
    </xf>
    <xf numFmtId="9" fontId="27" fillId="0" borderId="9" xfId="2" applyFont="1" applyBorder="1" applyAlignment="1">
      <alignment vertical="top"/>
    </xf>
    <xf numFmtId="9" fontId="10" fillId="0" borderId="9" xfId="2" applyFont="1" applyBorder="1" applyAlignment="1">
      <alignment vertical="top"/>
    </xf>
    <xf numFmtId="3" fontId="10" fillId="0" borderId="9" xfId="2" applyNumberFormat="1" applyFont="1" applyBorder="1" applyAlignment="1">
      <alignment vertical="top"/>
    </xf>
    <xf numFmtId="9" fontId="24" fillId="0" borderId="9" xfId="2" applyFont="1" applyBorder="1" applyAlignment="1">
      <alignment vertical="top"/>
    </xf>
    <xf numFmtId="3" fontId="24" fillId="0" borderId="9" xfId="2" applyNumberFormat="1" applyFont="1" applyBorder="1" applyAlignment="1">
      <alignment vertical="top"/>
    </xf>
    <xf numFmtId="0" fontId="11" fillId="2" borderId="14" xfId="0" applyFont="1" applyFill="1" applyBorder="1" applyAlignment="1">
      <alignment horizontal="left" vertical="top"/>
    </xf>
    <xf numFmtId="0" fontId="24" fillId="2" borderId="2" xfId="0" applyFont="1" applyFill="1" applyBorder="1" applyAlignment="1">
      <alignment vertical="top"/>
    </xf>
    <xf numFmtId="164" fontId="10" fillId="0" borderId="22" xfId="1" applyNumberFormat="1" applyFont="1" applyBorder="1" applyAlignment="1">
      <alignment vertical="top"/>
    </xf>
    <xf numFmtId="164" fontId="24" fillId="0" borderId="21" xfId="1" applyNumberFormat="1" applyFont="1" applyBorder="1" applyAlignment="1">
      <alignment vertical="top"/>
    </xf>
    <xf numFmtId="164" fontId="24" fillId="0" borderId="23" xfId="1" applyNumberFormat="1" applyFont="1" applyBorder="1" applyAlignment="1">
      <alignment vertical="top"/>
    </xf>
    <xf numFmtId="164" fontId="23" fillId="0" borderId="9" xfId="0" applyNumberFormat="1" applyFont="1" applyBorder="1" applyAlignment="1">
      <alignment vertical="top"/>
    </xf>
    <xf numFmtId="9" fontId="23" fillId="0" borderId="9" xfId="2" applyFont="1" applyBorder="1" applyAlignment="1">
      <alignment horizontal="right" vertical="top"/>
    </xf>
    <xf numFmtId="3" fontId="23" fillId="0" borderId="9" xfId="2" applyNumberFormat="1" applyFont="1" applyBorder="1" applyAlignment="1">
      <alignment horizontal="right" vertical="top"/>
    </xf>
    <xf numFmtId="0" fontId="24" fillId="0" borderId="9" xfId="0" applyFont="1" applyBorder="1" applyAlignment="1">
      <alignment horizontal="right" vertical="top"/>
    </xf>
    <xf numFmtId="0" fontId="24" fillId="0" borderId="9" xfId="0" applyFont="1" applyFill="1" applyBorder="1" applyAlignment="1">
      <alignment horizontal="left" vertical="top"/>
    </xf>
    <xf numFmtId="164" fontId="23" fillId="0" borderId="9" xfId="1" applyNumberFormat="1" applyFont="1" applyBorder="1" applyAlignment="1">
      <alignment vertical="top"/>
    </xf>
    <xf numFmtId="164" fontId="10" fillId="4" borderId="9" xfId="1" applyNumberFormat="1" applyFont="1" applyFill="1" applyBorder="1" applyAlignment="1">
      <alignment vertical="top"/>
    </xf>
    <xf numFmtId="9" fontId="23" fillId="4" borderId="9" xfId="2" applyFont="1" applyFill="1" applyBorder="1" applyAlignment="1">
      <alignment horizontal="right" vertical="top"/>
    </xf>
    <xf numFmtId="3" fontId="24" fillId="0" borderId="9" xfId="1" applyNumberFormat="1" applyFont="1" applyBorder="1" applyAlignment="1">
      <alignment vertical="top"/>
    </xf>
    <xf numFmtId="0" fontId="11" fillId="0" borderId="10" xfId="0" applyFont="1" applyFill="1" applyBorder="1" applyAlignment="1">
      <alignment vertical="top"/>
    </xf>
    <xf numFmtId="164" fontId="11" fillId="0" borderId="0" xfId="0" applyNumberFormat="1" applyFont="1" applyAlignment="1">
      <alignment vertical="top"/>
    </xf>
    <xf numFmtId="0" fontId="10" fillId="0" borderId="9" xfId="0" applyFont="1" applyFill="1" applyBorder="1" applyAlignment="1">
      <alignment horizontal="left" vertical="top"/>
    </xf>
    <xf numFmtId="164" fontId="10" fillId="0" borderId="9" xfId="1" applyNumberFormat="1" applyFont="1" applyBorder="1" applyAlignment="1">
      <alignment horizontal="left" vertical="top"/>
    </xf>
    <xf numFmtId="167" fontId="15" fillId="2" borderId="0" xfId="1" applyNumberFormat="1" applyFont="1" applyFill="1" applyBorder="1" applyAlignment="1">
      <alignment horizontal="right" vertical="top"/>
    </xf>
    <xf numFmtId="1" fontId="15" fillId="2" borderId="0" xfId="1" applyNumberFormat="1" applyFont="1" applyFill="1" applyBorder="1" applyAlignment="1">
      <alignment vertical="top"/>
    </xf>
  </cellXfs>
  <cellStyles count="4">
    <cellStyle name="Comma" xfId="1" builtinId="3"/>
    <cellStyle name="Hyperlink" xfId="3" builtinId="8"/>
    <cellStyle name="Normal" xfId="0" builtinId="0"/>
    <cellStyle name="Percent" xfId="2" builtinId="5"/>
  </cellStyles>
  <dxfs count="5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XC\DPI%20STRATEGY%20&amp;%20POLICY%20BRANCH\Economics%20&amp;%20Analysis\Market%20Industry%20Analysis\Qlik%20Data%20Mart\GTA\PDI%202020\Bar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XC\DPI%20STRATEGY%20&amp;%20POLICY%20BRANCH\Economics%20&amp;%20Analysis\Market%20Industry%20Analysis\Qlik%20Data%20Mart\GTA\PDI%202020\Cott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XC\DPI%20STRATEGY%20&amp;%20POLICY%20BRANCH\Economics%20&amp;%20Analysis\Market%20Industry%20Analysis\Qlik%20Data%20Mart\GTA\PDI%202020\All%20Primary%20Industri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XC\DPI%20STRATEGY%20&amp;%20POLICY%20BRANCH\Economics%20&amp;%20Analysis\Market%20Industry%20Analysis\Performance%20Data%20and%20Insights\PDI%202020\Contents\Data%20Tables\Employment%20Dat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XC\DPI%20STRATEGY%20&amp;%20POLICY%20BRANCH\Economics%20&amp;%20Analysis\Market%20Industry%20Analysis\Performance%20Data%20and%20Insights\PDI%202020\Contents\Data%20Tables\Labour%20Force%20&amp;%20Business%20Cou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s"/>
      <sheetName val="Exports_Selected Criteria"/>
      <sheetName val="Imports"/>
      <sheetName val="Imports_Selected Criteria"/>
    </sheetNames>
    <sheetDataSet>
      <sheetData sheetId="0">
        <row r="6">
          <cell r="H6">
            <v>17000</v>
          </cell>
          <cell r="I6">
            <v>76762</v>
          </cell>
          <cell r="K6">
            <v>218203</v>
          </cell>
          <cell r="L6">
            <v>500992</v>
          </cell>
        </row>
        <row r="7">
          <cell r="B7" t="str">
            <v>Japan</v>
          </cell>
          <cell r="L7">
            <v>279000</v>
          </cell>
        </row>
        <row r="8">
          <cell r="B8" t="str">
            <v>Korea, South</v>
          </cell>
          <cell r="K8">
            <v>39013</v>
          </cell>
          <cell r="L8">
            <v>165695</v>
          </cell>
        </row>
        <row r="9">
          <cell r="B9" t="str">
            <v>Singapore</v>
          </cell>
          <cell r="K9">
            <v>16333</v>
          </cell>
          <cell r="L9">
            <v>38602</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s"/>
      <sheetName val="Exports Selected Criteria"/>
      <sheetName val="Imports"/>
      <sheetName val="Imports Selected Criteria"/>
    </sheetNames>
    <sheetDataSet>
      <sheetData sheetId="0">
        <row r="6">
          <cell r="H6">
            <v>592835210</v>
          </cell>
          <cell r="I6">
            <v>731678577</v>
          </cell>
          <cell r="J6">
            <v>177051712</v>
          </cell>
          <cell r="K6">
            <v>113216</v>
          </cell>
          <cell r="L6">
            <v>279</v>
          </cell>
        </row>
        <row r="7">
          <cell r="B7" t="str">
            <v>China</v>
          </cell>
          <cell r="H7">
            <v>334690358</v>
          </cell>
          <cell r="I7">
            <v>228019456</v>
          </cell>
          <cell r="J7">
            <v>62022760</v>
          </cell>
        </row>
        <row r="8">
          <cell r="B8" t="str">
            <v>Bangladesh</v>
          </cell>
          <cell r="H8">
            <v>17920755</v>
          </cell>
          <cell r="I8">
            <v>83618769</v>
          </cell>
          <cell r="J8">
            <v>25638140</v>
          </cell>
        </row>
        <row r="9">
          <cell r="B9" t="str">
            <v>Vietnam</v>
          </cell>
          <cell r="H9">
            <v>81643621</v>
          </cell>
          <cell r="I9">
            <v>99741694</v>
          </cell>
          <cell r="J9">
            <v>23827693</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_View"/>
      <sheetName val="Imports"/>
      <sheetName val="Selected Criteria"/>
    </sheetNames>
    <sheetDataSet>
      <sheetData sheetId="0">
        <row r="6">
          <cell r="L6">
            <v>5195917793</v>
          </cell>
          <cell r="M6">
            <v>6325548870</v>
          </cell>
          <cell r="N6">
            <v>5370614132</v>
          </cell>
          <cell r="O6">
            <v>5004422798</v>
          </cell>
          <cell r="P6">
            <v>5113406616</v>
          </cell>
        </row>
      </sheetData>
      <sheetData sheetId="1">
        <row r="6">
          <cell r="L6">
            <v>2157857665</v>
          </cell>
          <cell r="M6">
            <v>2203250870</v>
          </cell>
          <cell r="N6">
            <v>2192835150</v>
          </cell>
          <cell r="O6">
            <v>2437580273</v>
          </cell>
          <cell r="P6">
            <v>2743702359</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
      <sheetName val="Data 1"/>
      <sheetName val="Sheet1"/>
      <sheetName val="Table 1 Pub"/>
      <sheetName val="Table 2 Pub"/>
    </sheetNames>
    <sheetDataSet>
      <sheetData sheetId="0"/>
      <sheetData sheetId="1"/>
      <sheetData sheetId="2"/>
      <sheetData sheetId="3"/>
      <sheetData sheetId="4">
        <row r="3">
          <cell r="B3">
            <v>74431.305519999994</v>
          </cell>
        </row>
        <row r="6">
          <cell r="C6">
            <v>0</v>
          </cell>
        </row>
      </sheetData>
      <sheetData sheetId="5">
        <row r="4">
          <cell r="D4">
            <v>112.149845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Force EQ6 May 2020"/>
      <sheetName val="Business Counts"/>
    </sheetNames>
    <sheetDataSet>
      <sheetData sheetId="0">
        <row r="1">
          <cell r="A1" t="str">
            <v/>
          </cell>
          <cell r="L1" t="str">
            <v>4 Qtr to May 2020</v>
          </cell>
        </row>
        <row r="2">
          <cell r="A2" t="str">
            <v xml:space="preserve">Employed total ('000) </v>
          </cell>
        </row>
        <row r="3">
          <cell r="A3" t="str">
            <v>Agriculture, Forestry and Fishing</v>
          </cell>
          <cell r="M3" t="str">
            <v>Direct</v>
          </cell>
        </row>
        <row r="4">
          <cell r="A4" t="str">
            <v>Agriculture, Forestry and Fishing nfd</v>
          </cell>
          <cell r="M4" t="str">
            <v>Direct</v>
          </cell>
        </row>
        <row r="5">
          <cell r="A5" t="str">
            <v>A00 Agriculture, Forestry and Fishing nfd</v>
          </cell>
          <cell r="L5">
            <v>0</v>
          </cell>
          <cell r="M5" t="str">
            <v>Direct</v>
          </cell>
        </row>
        <row r="6">
          <cell r="A6" t="str">
            <v xml:space="preserve">Agriculture </v>
          </cell>
          <cell r="M6" t="str">
            <v>Direct</v>
          </cell>
        </row>
        <row r="7">
          <cell r="A7" t="str">
            <v>010 Agriculture nfd</v>
          </cell>
          <cell r="L7">
            <v>5529.362217500001</v>
          </cell>
          <cell r="M7" t="str">
            <v>Direct</v>
          </cell>
        </row>
        <row r="8">
          <cell r="A8" t="str">
            <v>011 Nursery and Floriculture Production</v>
          </cell>
          <cell r="L8">
            <v>2738.3720675000004</v>
          </cell>
          <cell r="M8" t="str">
            <v>Direct</v>
          </cell>
        </row>
        <row r="9">
          <cell r="A9" t="str">
            <v>012 Mushroom and Vegetable Growing</v>
          </cell>
          <cell r="L9">
            <v>4381.5527349999993</v>
          </cell>
          <cell r="M9" t="str">
            <v>Direct</v>
          </cell>
        </row>
        <row r="10">
          <cell r="A10" t="str">
            <v>013 Fruit and Tree Nut Growing</v>
          </cell>
          <cell r="L10">
            <v>9334.3855925000007</v>
          </cell>
          <cell r="M10" t="str">
            <v>Direct</v>
          </cell>
        </row>
        <row r="11">
          <cell r="A11" t="str">
            <v>014 Sheep, Beef Cattle and Grain Farming</v>
          </cell>
          <cell r="L11">
            <v>44731.726527500003</v>
          </cell>
          <cell r="M11" t="str">
            <v>Direct</v>
          </cell>
        </row>
        <row r="12">
          <cell r="A12" t="str">
            <v>015 Other Crop Growing</v>
          </cell>
          <cell r="L12">
            <v>836.9858999999999</v>
          </cell>
          <cell r="M12" t="str">
            <v>Direct</v>
          </cell>
        </row>
        <row r="13">
          <cell r="A13" t="str">
            <v>016 Dairy Cattle Farming</v>
          </cell>
          <cell r="L13">
            <v>2601.7440650000003</v>
          </cell>
          <cell r="M13" t="str">
            <v>Direct</v>
          </cell>
        </row>
        <row r="14">
          <cell r="A14" t="str">
            <v>017 Poultry Farming</v>
          </cell>
          <cell r="L14">
            <v>2846.454945</v>
          </cell>
          <cell r="M14" t="str">
            <v>Direct</v>
          </cell>
        </row>
        <row r="15">
          <cell r="A15" t="str">
            <v>018 Deer Farming</v>
          </cell>
          <cell r="L15">
            <v>0</v>
          </cell>
          <cell r="M15" t="str">
            <v>Direct</v>
          </cell>
        </row>
        <row r="16">
          <cell r="A16" t="str">
            <v>019 Other Livestock Farming</v>
          </cell>
          <cell r="L16">
            <v>1336.9052775</v>
          </cell>
          <cell r="M16" t="str">
            <v>Direct</v>
          </cell>
        </row>
        <row r="17">
          <cell r="A17" t="str">
            <v xml:space="preserve">Aquaculture </v>
          </cell>
          <cell r="M17" t="str">
            <v>Direct</v>
          </cell>
        </row>
        <row r="18">
          <cell r="A18" t="str">
            <v>020 Aquaculture</v>
          </cell>
          <cell r="L18">
            <v>1750.1478424999998</v>
          </cell>
          <cell r="M18" t="str">
            <v>Direct</v>
          </cell>
        </row>
        <row r="19">
          <cell r="A19" t="str">
            <v xml:space="preserve">Forestry and Logging </v>
          </cell>
          <cell r="M19" t="str">
            <v>Direct</v>
          </cell>
        </row>
        <row r="20">
          <cell r="A20" t="str">
            <v>030 Forestry and Logging</v>
          </cell>
          <cell r="L20">
            <v>1455.1867474999999</v>
          </cell>
          <cell r="M20" t="str">
            <v>Direct</v>
          </cell>
        </row>
        <row r="21">
          <cell r="A21" t="str">
            <v>Fishing, Hunting and Trapping</v>
          </cell>
          <cell r="M21" t="str">
            <v>Direct</v>
          </cell>
        </row>
        <row r="22">
          <cell r="A22" t="str">
            <v>040 Fishing, Hunting and Trapping nfd</v>
          </cell>
          <cell r="L22">
            <v>0</v>
          </cell>
          <cell r="M22" t="str">
            <v>Direct</v>
          </cell>
        </row>
        <row r="23">
          <cell r="A23" t="str">
            <v>041 Fishing</v>
          </cell>
          <cell r="L23">
            <v>706.70434750000015</v>
          </cell>
          <cell r="M23" t="str">
            <v>Direct</v>
          </cell>
        </row>
        <row r="24">
          <cell r="A24" t="str">
            <v>042 Hunting and Trapping</v>
          </cell>
          <cell r="L24">
            <v>0</v>
          </cell>
          <cell r="M24" t="str">
            <v>Direct</v>
          </cell>
        </row>
        <row r="25">
          <cell r="A25" t="str">
            <v>Agriculture, Forestry and Fishing Support Services</v>
          </cell>
          <cell r="M25" t="str">
            <v>Direct</v>
          </cell>
        </row>
        <row r="26">
          <cell r="A26" t="str">
            <v>051 Forestry Support Services</v>
          </cell>
          <cell r="L26">
            <v>726.90154500000006</v>
          </cell>
          <cell r="M26" t="str">
            <v>Direct</v>
          </cell>
        </row>
        <row r="27">
          <cell r="A27" t="str">
            <v>052 Agriculture and Fishing Support Services</v>
          </cell>
          <cell r="L27">
            <v>4342.4390025000002</v>
          </cell>
          <cell r="M27" t="str">
            <v>Direct</v>
          </cell>
        </row>
        <row r="28">
          <cell r="A28" t="str">
            <v>Manufacturing</v>
          </cell>
          <cell r="M28" t="str">
            <v>Indirect</v>
          </cell>
        </row>
        <row r="29">
          <cell r="A29" t="str">
            <v>Food Product Manufacturing</v>
          </cell>
          <cell r="M29" t="str">
            <v>Indirect</v>
          </cell>
        </row>
        <row r="30">
          <cell r="A30" t="str">
            <v>110 Food Product Manufacturing nfd</v>
          </cell>
          <cell r="L30">
            <v>3851.3557474999998</v>
          </cell>
          <cell r="M30" t="str">
            <v>Indirect</v>
          </cell>
        </row>
        <row r="31">
          <cell r="A31" t="str">
            <v>111 Meat and Meat Product Manufacturing</v>
          </cell>
          <cell r="L31">
            <v>15920.831914999999</v>
          </cell>
          <cell r="M31" t="str">
            <v>Indirect</v>
          </cell>
        </row>
        <row r="32">
          <cell r="A32" t="str">
            <v>112 Seafood Processing</v>
          </cell>
          <cell r="L32">
            <v>373.34078499999998</v>
          </cell>
          <cell r="M32" t="str">
            <v>Indirect</v>
          </cell>
        </row>
        <row r="33">
          <cell r="A33" t="str">
            <v>113 Dairy Product Manufacturing</v>
          </cell>
          <cell r="L33">
            <v>4295.397972499999</v>
          </cell>
          <cell r="M33" t="str">
            <v>Indirect</v>
          </cell>
        </row>
        <row r="34">
          <cell r="A34" t="str">
            <v>114 Fruit and Vegetable Processing</v>
          </cell>
          <cell r="L34">
            <v>1631.184215</v>
          </cell>
          <cell r="M34" t="str">
            <v>Indirect</v>
          </cell>
        </row>
        <row r="35">
          <cell r="A35" t="str">
            <v>115 Oil and Fat Manufacturing</v>
          </cell>
          <cell r="L35">
            <v>0</v>
          </cell>
          <cell r="M35" t="str">
            <v>Indirect</v>
          </cell>
        </row>
        <row r="36">
          <cell r="A36" t="str">
            <v>116 Grain Mill and Cereal Product Manufacturing</v>
          </cell>
          <cell r="L36">
            <v>4083.1387325000001</v>
          </cell>
          <cell r="M36" t="str">
            <v>Indirect</v>
          </cell>
        </row>
        <row r="37">
          <cell r="A37" t="str">
            <v>117 Bakery Product Manufacturing</v>
          </cell>
          <cell r="L37">
            <v>17422.583012499999</v>
          </cell>
          <cell r="M37" t="str">
            <v>Indirect</v>
          </cell>
        </row>
        <row r="38">
          <cell r="A38" t="str">
            <v>118 Sugar and Confectionery Manufacturing</v>
          </cell>
          <cell r="L38">
            <v>4596.7048424999994</v>
          </cell>
          <cell r="M38" t="str">
            <v>Indirect</v>
          </cell>
        </row>
        <row r="39">
          <cell r="A39" t="str">
            <v>119 Other Food Product Manufacturing</v>
          </cell>
          <cell r="L39">
            <v>5857.6722449999997</v>
          </cell>
          <cell r="M39" t="str">
            <v>Indirect</v>
          </cell>
        </row>
        <row r="40">
          <cell r="A40" t="str">
            <v>Wood Product Manufacturing</v>
          </cell>
          <cell r="M40" t="str">
            <v>Indirect</v>
          </cell>
        </row>
        <row r="41">
          <cell r="A41" t="str">
            <v>141 Log Sawmilling and Timber Dressing</v>
          </cell>
          <cell r="L41">
            <v>3090.9044374999999</v>
          </cell>
          <cell r="M41" t="str">
            <v>Indirect</v>
          </cell>
        </row>
        <row r="42">
          <cell r="A42" t="str">
            <v>149 Other Wood Product Manufacturing</v>
          </cell>
          <cell r="L42">
            <v>11614.687937499999</v>
          </cell>
          <cell r="M42" t="str">
            <v>Indirect</v>
          </cell>
        </row>
        <row r="43">
          <cell r="A43" t="str">
            <v>Pulp, Paper and Converted Paper Product Manufacturing</v>
          </cell>
          <cell r="M43" t="str">
            <v>Indirect</v>
          </cell>
        </row>
        <row r="44">
          <cell r="A44" t="str">
            <v>150 Pulp, Paper and Converted Paper Product Manufacturing nfd</v>
          </cell>
          <cell r="L44">
            <v>569.21893250000005</v>
          </cell>
          <cell r="M44" t="str">
            <v>Indirect</v>
          </cell>
        </row>
        <row r="45">
          <cell r="A45" t="str">
            <v>151 Pulp, Paper and Paperboard Manufacturing</v>
          </cell>
          <cell r="L45">
            <v>498.00109999999995</v>
          </cell>
          <cell r="M45" t="str">
            <v>Indirect</v>
          </cell>
        </row>
        <row r="46">
          <cell r="A46" t="str">
            <v>152 Converted Paper Product Manufacturing</v>
          </cell>
          <cell r="L46">
            <v>2727.6165424999999</v>
          </cell>
          <cell r="M46" t="str">
            <v>Indirect</v>
          </cell>
        </row>
      </sheetData>
      <sheetData sheetId="1">
        <row r="6">
          <cell r="C6" t="str">
            <v># Digit Code</v>
          </cell>
          <cell r="AC6" t="str">
            <v>Total</v>
          </cell>
          <cell r="AH6" t="str">
            <v>Direct/Indirect</v>
          </cell>
        </row>
        <row r="7">
          <cell r="AC7" t="str">
            <v>no.</v>
          </cell>
        </row>
        <row r="8">
          <cell r="C8" t="str">
            <v>011</v>
          </cell>
          <cell r="AC8">
            <v>103</v>
          </cell>
          <cell r="AH8" t="str">
            <v>Direct</v>
          </cell>
        </row>
        <row r="9">
          <cell r="AC9">
            <v>99</v>
          </cell>
        </row>
        <row r="10">
          <cell r="AC10">
            <v>103</v>
          </cell>
        </row>
        <row r="11">
          <cell r="AC11">
            <v>17</v>
          </cell>
        </row>
        <row r="12">
          <cell r="AC12">
            <v>44</v>
          </cell>
        </row>
        <row r="13">
          <cell r="AC13">
            <v>17</v>
          </cell>
        </row>
        <row r="14">
          <cell r="AC14">
            <v>5</v>
          </cell>
        </row>
        <row r="15">
          <cell r="AC15">
            <v>0</v>
          </cell>
        </row>
        <row r="16">
          <cell r="AC16">
            <v>0</v>
          </cell>
        </row>
        <row r="17">
          <cell r="AC17">
            <v>383</v>
          </cell>
        </row>
        <row r="18">
          <cell r="C18" t="str">
            <v>011</v>
          </cell>
          <cell r="AC18">
            <v>234</v>
          </cell>
          <cell r="AH18" t="str">
            <v>Direct</v>
          </cell>
        </row>
        <row r="19">
          <cell r="AC19">
            <v>213</v>
          </cell>
        </row>
        <row r="20">
          <cell r="AC20">
            <v>143</v>
          </cell>
        </row>
        <row r="21">
          <cell r="AC21">
            <v>57</v>
          </cell>
        </row>
        <row r="22">
          <cell r="AC22">
            <v>71</v>
          </cell>
        </row>
        <row r="23">
          <cell r="AC23">
            <v>33</v>
          </cell>
        </row>
        <row r="24">
          <cell r="AC24">
            <v>5</v>
          </cell>
        </row>
        <row r="25">
          <cell r="AC25">
            <v>3</v>
          </cell>
        </row>
        <row r="26">
          <cell r="AC26">
            <v>0</v>
          </cell>
        </row>
        <row r="27">
          <cell r="AC27">
            <v>758</v>
          </cell>
        </row>
        <row r="28">
          <cell r="C28" t="str">
            <v>011</v>
          </cell>
          <cell r="AC28">
            <v>160</v>
          </cell>
          <cell r="AH28" t="str">
            <v>Direct</v>
          </cell>
        </row>
        <row r="29">
          <cell r="AC29">
            <v>61</v>
          </cell>
        </row>
        <row r="30">
          <cell r="AC30">
            <v>174</v>
          </cell>
        </row>
        <row r="31">
          <cell r="AC31">
            <v>15</v>
          </cell>
        </row>
        <row r="32">
          <cell r="AC32">
            <v>46</v>
          </cell>
        </row>
        <row r="33">
          <cell r="AC33">
            <v>4</v>
          </cell>
        </row>
        <row r="34">
          <cell r="AC34">
            <v>10</v>
          </cell>
        </row>
        <row r="35">
          <cell r="AC35">
            <v>3</v>
          </cell>
        </row>
        <row r="36">
          <cell r="AC36">
            <v>0</v>
          </cell>
        </row>
        <row r="37">
          <cell r="AC37">
            <v>468</v>
          </cell>
        </row>
        <row r="38">
          <cell r="C38" t="str">
            <v>011</v>
          </cell>
          <cell r="AC38">
            <v>35</v>
          </cell>
          <cell r="AH38" t="str">
            <v>Direct</v>
          </cell>
        </row>
        <row r="39">
          <cell r="AC39">
            <v>64</v>
          </cell>
        </row>
        <row r="40">
          <cell r="AC40">
            <v>27</v>
          </cell>
        </row>
        <row r="41">
          <cell r="AC41">
            <v>9</v>
          </cell>
        </row>
        <row r="42">
          <cell r="AC42">
            <v>12</v>
          </cell>
        </row>
        <row r="43">
          <cell r="AC43">
            <v>5</v>
          </cell>
        </row>
        <row r="44">
          <cell r="AC44">
            <v>0</v>
          </cell>
        </row>
        <row r="45">
          <cell r="AC45">
            <v>0</v>
          </cell>
        </row>
        <row r="46">
          <cell r="AC46">
            <v>0</v>
          </cell>
        </row>
        <row r="47">
          <cell r="AC47">
            <v>148</v>
          </cell>
        </row>
        <row r="48">
          <cell r="C48" t="str">
            <v>011</v>
          </cell>
          <cell r="AC48">
            <v>130</v>
          </cell>
          <cell r="AH48" t="str">
            <v>Direct</v>
          </cell>
        </row>
        <row r="49">
          <cell r="AC49">
            <v>172</v>
          </cell>
        </row>
        <row r="50">
          <cell r="AC50">
            <v>99</v>
          </cell>
        </row>
        <row r="51">
          <cell r="AC51">
            <v>45</v>
          </cell>
        </row>
        <row r="52">
          <cell r="AC52">
            <v>42</v>
          </cell>
        </row>
        <row r="53">
          <cell r="AC53">
            <v>35</v>
          </cell>
        </row>
        <row r="54">
          <cell r="AC54">
            <v>6</v>
          </cell>
        </row>
        <row r="55">
          <cell r="AC55">
            <v>0</v>
          </cell>
        </row>
        <row r="56">
          <cell r="AC56">
            <v>0</v>
          </cell>
        </row>
        <row r="57">
          <cell r="AC57">
            <v>532</v>
          </cell>
        </row>
        <row r="58">
          <cell r="C58" t="str">
            <v>012</v>
          </cell>
          <cell r="AC58">
            <v>69</v>
          </cell>
          <cell r="AH58" t="str">
            <v>Direct</v>
          </cell>
        </row>
        <row r="59">
          <cell r="AC59">
            <v>37</v>
          </cell>
        </row>
        <row r="60">
          <cell r="AC60">
            <v>45</v>
          </cell>
        </row>
        <row r="61">
          <cell r="AC61">
            <v>9</v>
          </cell>
        </row>
        <row r="62">
          <cell r="AC62">
            <v>9</v>
          </cell>
        </row>
        <row r="63">
          <cell r="AC63">
            <v>3</v>
          </cell>
        </row>
        <row r="64">
          <cell r="AC64">
            <v>0</v>
          </cell>
        </row>
        <row r="65">
          <cell r="AC65">
            <v>0</v>
          </cell>
        </row>
        <row r="66">
          <cell r="AC66">
            <v>0</v>
          </cell>
        </row>
        <row r="67">
          <cell r="AC67">
            <v>177</v>
          </cell>
        </row>
        <row r="68">
          <cell r="C68" t="str">
            <v>012</v>
          </cell>
          <cell r="AC68">
            <v>233</v>
          </cell>
          <cell r="AH68" t="str">
            <v>Direct</v>
          </cell>
        </row>
        <row r="69">
          <cell r="AC69">
            <v>113</v>
          </cell>
        </row>
        <row r="70">
          <cell r="AC70">
            <v>169</v>
          </cell>
        </row>
        <row r="71">
          <cell r="AC71">
            <v>221</v>
          </cell>
        </row>
        <row r="72">
          <cell r="AC72">
            <v>72</v>
          </cell>
        </row>
        <row r="73">
          <cell r="AC73">
            <v>15</v>
          </cell>
        </row>
        <row r="74">
          <cell r="AC74">
            <v>8</v>
          </cell>
        </row>
        <row r="75">
          <cell r="AC75">
            <v>0</v>
          </cell>
        </row>
        <row r="76">
          <cell r="AC76">
            <v>0</v>
          </cell>
        </row>
        <row r="77">
          <cell r="AC77">
            <v>842</v>
          </cell>
        </row>
        <row r="78">
          <cell r="C78" t="str">
            <v>012</v>
          </cell>
          <cell r="AC78">
            <v>1152</v>
          </cell>
          <cell r="AH78" t="str">
            <v>Direct</v>
          </cell>
        </row>
        <row r="79">
          <cell r="AC79">
            <v>965</v>
          </cell>
        </row>
        <row r="80">
          <cell r="AC80">
            <v>1062</v>
          </cell>
        </row>
        <row r="81">
          <cell r="AC81">
            <v>655</v>
          </cell>
        </row>
        <row r="82">
          <cell r="AC82">
            <v>581</v>
          </cell>
        </row>
        <row r="83">
          <cell r="AC83">
            <v>341</v>
          </cell>
        </row>
        <row r="84">
          <cell r="AC84">
            <v>81</v>
          </cell>
        </row>
        <row r="85">
          <cell r="AC85">
            <v>6</v>
          </cell>
        </row>
        <row r="86">
          <cell r="AC86">
            <v>0</v>
          </cell>
        </row>
        <row r="87">
          <cell r="AC87">
            <v>4849</v>
          </cell>
        </row>
        <row r="88">
          <cell r="C88" t="str">
            <v>013</v>
          </cell>
          <cell r="AC88">
            <v>1090</v>
          </cell>
          <cell r="AH88" t="str">
            <v>Direct</v>
          </cell>
        </row>
        <row r="89">
          <cell r="AC89">
            <v>1662</v>
          </cell>
        </row>
        <row r="90">
          <cell r="AC90">
            <v>153</v>
          </cell>
        </row>
        <row r="91">
          <cell r="AC91">
            <v>2316</v>
          </cell>
        </row>
        <row r="92">
          <cell r="AC92">
            <v>581</v>
          </cell>
        </row>
        <row r="93">
          <cell r="AC93">
            <v>128</v>
          </cell>
        </row>
        <row r="94">
          <cell r="AC94">
            <v>9</v>
          </cell>
        </row>
        <row r="95">
          <cell r="AC95">
            <v>17</v>
          </cell>
        </row>
        <row r="96">
          <cell r="AC96">
            <v>0</v>
          </cell>
        </row>
        <row r="97">
          <cell r="AC97">
            <v>5954</v>
          </cell>
        </row>
        <row r="98">
          <cell r="C98" t="str">
            <v>013</v>
          </cell>
          <cell r="AC98">
            <v>12</v>
          </cell>
          <cell r="AH98" t="str">
            <v>Direct</v>
          </cell>
        </row>
        <row r="99">
          <cell r="AC99">
            <v>14</v>
          </cell>
        </row>
        <row r="100">
          <cell r="AC100">
            <v>11</v>
          </cell>
        </row>
        <row r="101">
          <cell r="AC101">
            <v>0</v>
          </cell>
        </row>
        <row r="102">
          <cell r="AC102">
            <v>5</v>
          </cell>
        </row>
        <row r="103">
          <cell r="AC103">
            <v>0</v>
          </cell>
        </row>
        <row r="104">
          <cell r="AC104">
            <v>0</v>
          </cell>
        </row>
        <row r="105">
          <cell r="AC105">
            <v>0</v>
          </cell>
        </row>
        <row r="106">
          <cell r="AC106">
            <v>0</v>
          </cell>
        </row>
        <row r="107">
          <cell r="AC107">
            <v>44</v>
          </cell>
        </row>
        <row r="108">
          <cell r="C108" t="str">
            <v>013</v>
          </cell>
          <cell r="AC108">
            <v>172</v>
          </cell>
          <cell r="AH108" t="str">
            <v>Direct</v>
          </cell>
        </row>
        <row r="109">
          <cell r="AC109">
            <v>143</v>
          </cell>
        </row>
        <row r="110">
          <cell r="AC110">
            <v>133</v>
          </cell>
        </row>
        <row r="111">
          <cell r="AC111">
            <v>27</v>
          </cell>
        </row>
        <row r="112">
          <cell r="AC112">
            <v>58</v>
          </cell>
        </row>
        <row r="113">
          <cell r="AC113">
            <v>51</v>
          </cell>
        </row>
        <row r="114">
          <cell r="AC114">
            <v>3</v>
          </cell>
        </row>
        <row r="115">
          <cell r="AC115">
            <v>0</v>
          </cell>
        </row>
        <row r="116">
          <cell r="AC116">
            <v>0</v>
          </cell>
        </row>
        <row r="117">
          <cell r="AC117">
            <v>583</v>
          </cell>
        </row>
        <row r="118">
          <cell r="C118" t="str">
            <v>013</v>
          </cell>
          <cell r="AC118">
            <v>128</v>
          </cell>
          <cell r="AH118" t="str">
            <v>Direct</v>
          </cell>
        </row>
        <row r="119">
          <cell r="AC119">
            <v>236</v>
          </cell>
        </row>
        <row r="120">
          <cell r="AC120">
            <v>58</v>
          </cell>
        </row>
        <row r="121">
          <cell r="AC121">
            <v>86</v>
          </cell>
        </row>
        <row r="122">
          <cell r="AC122">
            <v>129</v>
          </cell>
        </row>
        <row r="123">
          <cell r="AC123">
            <v>76</v>
          </cell>
        </row>
        <row r="124">
          <cell r="AC124">
            <v>0</v>
          </cell>
        </row>
        <row r="125">
          <cell r="AC125">
            <v>3</v>
          </cell>
        </row>
        <row r="126">
          <cell r="AC126">
            <v>0</v>
          </cell>
        </row>
        <row r="127">
          <cell r="AC127">
            <v>719</v>
          </cell>
        </row>
        <row r="128">
          <cell r="C128" t="str">
            <v>013</v>
          </cell>
          <cell r="AC128">
            <v>204</v>
          </cell>
          <cell r="AH128" t="str">
            <v>Direct</v>
          </cell>
        </row>
        <row r="129">
          <cell r="AC129">
            <v>244</v>
          </cell>
        </row>
        <row r="130">
          <cell r="AC130">
            <v>120</v>
          </cell>
        </row>
        <row r="131">
          <cell r="AC131">
            <v>123</v>
          </cell>
        </row>
        <row r="132">
          <cell r="AC132">
            <v>78</v>
          </cell>
        </row>
        <row r="133">
          <cell r="AC133">
            <v>47</v>
          </cell>
        </row>
        <row r="134">
          <cell r="AC134">
            <v>3</v>
          </cell>
        </row>
        <row r="135">
          <cell r="AC135">
            <v>3</v>
          </cell>
        </row>
        <row r="136">
          <cell r="AC136">
            <v>0</v>
          </cell>
        </row>
        <row r="137">
          <cell r="AC137">
            <v>817</v>
          </cell>
        </row>
        <row r="138">
          <cell r="C138" t="str">
            <v>013</v>
          </cell>
          <cell r="AC138">
            <v>410</v>
          </cell>
          <cell r="AH138" t="str">
            <v>Direct</v>
          </cell>
        </row>
        <row r="139">
          <cell r="AC139">
            <v>144</v>
          </cell>
        </row>
        <row r="140">
          <cell r="AC140">
            <v>220</v>
          </cell>
        </row>
        <row r="141">
          <cell r="AC141">
            <v>168</v>
          </cell>
        </row>
        <row r="142">
          <cell r="AC142">
            <v>72</v>
          </cell>
        </row>
        <row r="143">
          <cell r="AC143">
            <v>4</v>
          </cell>
        </row>
        <row r="144">
          <cell r="AC144">
            <v>0</v>
          </cell>
        </row>
        <row r="145">
          <cell r="AC145">
            <v>0</v>
          </cell>
        </row>
        <row r="146">
          <cell r="AC146">
            <v>0</v>
          </cell>
        </row>
        <row r="147">
          <cell r="AC147">
            <v>1020</v>
          </cell>
        </row>
        <row r="148">
          <cell r="C148" t="str">
            <v>013</v>
          </cell>
          <cell r="AC148">
            <v>99</v>
          </cell>
          <cell r="AH148" t="str">
            <v>Direct</v>
          </cell>
        </row>
        <row r="149">
          <cell r="AC149">
            <v>126</v>
          </cell>
        </row>
        <row r="150">
          <cell r="AC150">
            <v>39</v>
          </cell>
        </row>
        <row r="151">
          <cell r="AC151">
            <v>65</v>
          </cell>
        </row>
        <row r="152">
          <cell r="AC152">
            <v>71</v>
          </cell>
        </row>
        <row r="153">
          <cell r="AC153">
            <v>10</v>
          </cell>
        </row>
        <row r="154">
          <cell r="AC154">
            <v>0</v>
          </cell>
        </row>
        <row r="155">
          <cell r="AC155">
            <v>3</v>
          </cell>
        </row>
        <row r="156">
          <cell r="AC156">
            <v>0</v>
          </cell>
        </row>
        <row r="157">
          <cell r="AC157">
            <v>413</v>
          </cell>
        </row>
        <row r="158">
          <cell r="C158" t="str">
            <v>013</v>
          </cell>
          <cell r="AC158">
            <v>1258</v>
          </cell>
          <cell r="AH158" t="str">
            <v>Direct</v>
          </cell>
        </row>
        <row r="159">
          <cell r="AC159">
            <v>472</v>
          </cell>
        </row>
        <row r="160">
          <cell r="AC160">
            <v>1518</v>
          </cell>
        </row>
        <row r="161">
          <cell r="AC161">
            <v>274</v>
          </cell>
        </row>
        <row r="162">
          <cell r="AC162">
            <v>368</v>
          </cell>
        </row>
        <row r="163">
          <cell r="AC163">
            <v>47</v>
          </cell>
        </row>
        <row r="164">
          <cell r="AC164">
            <v>138</v>
          </cell>
        </row>
        <row r="165">
          <cell r="AC165">
            <v>10</v>
          </cell>
        </row>
        <row r="166">
          <cell r="AC166">
            <v>3</v>
          </cell>
        </row>
        <row r="167">
          <cell r="AC167">
            <v>4084</v>
          </cell>
        </row>
        <row r="168">
          <cell r="C168" t="str">
            <v>014</v>
          </cell>
          <cell r="AC168">
            <v>3607</v>
          </cell>
          <cell r="AH168" t="str">
            <v>Direct</v>
          </cell>
        </row>
        <row r="169">
          <cell r="AC169">
            <v>3163</v>
          </cell>
        </row>
        <row r="170">
          <cell r="AC170">
            <v>418</v>
          </cell>
        </row>
        <row r="171">
          <cell r="AC171">
            <v>1206</v>
          </cell>
        </row>
        <row r="172">
          <cell r="AC172">
            <v>1175</v>
          </cell>
        </row>
        <row r="173">
          <cell r="AC173">
            <v>399</v>
          </cell>
        </row>
        <row r="174">
          <cell r="AC174">
            <v>8</v>
          </cell>
        </row>
        <row r="175">
          <cell r="AC175">
            <v>46</v>
          </cell>
        </row>
        <row r="176">
          <cell r="AC176">
            <v>0</v>
          </cell>
        </row>
        <row r="177">
          <cell r="AC177">
            <v>10015</v>
          </cell>
        </row>
        <row r="178">
          <cell r="C178" t="str">
            <v>014</v>
          </cell>
          <cell r="AC178">
            <v>14161</v>
          </cell>
          <cell r="AH178" t="str">
            <v>Direct</v>
          </cell>
        </row>
        <row r="179">
          <cell r="AC179">
            <v>7881</v>
          </cell>
        </row>
        <row r="180">
          <cell r="AC180">
            <v>16856</v>
          </cell>
        </row>
        <row r="181">
          <cell r="AC181">
            <v>1369</v>
          </cell>
        </row>
        <row r="182">
          <cell r="AC182">
            <v>2050</v>
          </cell>
        </row>
        <row r="183">
          <cell r="AC183">
            <v>1017</v>
          </cell>
        </row>
        <row r="184">
          <cell r="AC184">
            <v>272</v>
          </cell>
        </row>
        <row r="185">
          <cell r="AC185">
            <v>60</v>
          </cell>
        </row>
        <row r="186">
          <cell r="AC186">
            <v>3</v>
          </cell>
        </row>
        <row r="187">
          <cell r="AC187">
            <v>43677</v>
          </cell>
        </row>
        <row r="188">
          <cell r="C188" t="str">
            <v>014</v>
          </cell>
          <cell r="AC188">
            <v>38</v>
          </cell>
          <cell r="AH188" t="str">
            <v>Direct</v>
          </cell>
        </row>
        <row r="189">
          <cell r="AC189">
            <v>19</v>
          </cell>
        </row>
        <row r="190">
          <cell r="AC190">
            <v>59</v>
          </cell>
        </row>
        <row r="191">
          <cell r="AC191">
            <v>18</v>
          </cell>
        </row>
        <row r="192">
          <cell r="AC192">
            <v>17</v>
          </cell>
        </row>
        <row r="193">
          <cell r="AC193">
            <v>0</v>
          </cell>
        </row>
        <row r="194">
          <cell r="AC194">
            <v>0</v>
          </cell>
        </row>
        <row r="195">
          <cell r="AC195">
            <v>3</v>
          </cell>
        </row>
        <row r="196">
          <cell r="AC196">
            <v>0</v>
          </cell>
        </row>
        <row r="197">
          <cell r="AC197">
            <v>146</v>
          </cell>
        </row>
        <row r="198">
          <cell r="C198" t="str">
            <v>014</v>
          </cell>
          <cell r="AC198">
            <v>6273</v>
          </cell>
          <cell r="AH198" t="str">
            <v>Direct</v>
          </cell>
        </row>
        <row r="199">
          <cell r="AC199">
            <v>3459</v>
          </cell>
        </row>
        <row r="200">
          <cell r="AC200">
            <v>1374</v>
          </cell>
        </row>
        <row r="201">
          <cell r="AC201">
            <v>1336</v>
          </cell>
        </row>
        <row r="202">
          <cell r="AC202">
            <v>785</v>
          </cell>
        </row>
        <row r="203">
          <cell r="AC203">
            <v>580</v>
          </cell>
        </row>
        <row r="204">
          <cell r="AC204">
            <v>12</v>
          </cell>
        </row>
        <row r="205">
          <cell r="AC205">
            <v>48</v>
          </cell>
        </row>
        <row r="206">
          <cell r="AC206">
            <v>0</v>
          </cell>
        </row>
        <row r="207">
          <cell r="AC207">
            <v>13875</v>
          </cell>
        </row>
        <row r="208">
          <cell r="C208" t="str">
            <v>014</v>
          </cell>
          <cell r="AC208">
            <v>7600</v>
          </cell>
          <cell r="AH208" t="str">
            <v>Direct</v>
          </cell>
        </row>
        <row r="209">
          <cell r="AC209">
            <v>4524</v>
          </cell>
        </row>
        <row r="210">
          <cell r="AC210">
            <v>3081</v>
          </cell>
        </row>
        <row r="211">
          <cell r="AC211">
            <v>3383</v>
          </cell>
        </row>
        <row r="212">
          <cell r="AC212">
            <v>3738</v>
          </cell>
        </row>
        <row r="213">
          <cell r="AC213">
            <v>395</v>
          </cell>
        </row>
        <row r="214">
          <cell r="AC214">
            <v>44</v>
          </cell>
        </row>
        <row r="215">
          <cell r="AC215">
            <v>33</v>
          </cell>
        </row>
        <row r="216">
          <cell r="AC216">
            <v>3</v>
          </cell>
        </row>
        <row r="217">
          <cell r="AC217">
            <v>22805</v>
          </cell>
        </row>
        <row r="218">
          <cell r="C218" t="str">
            <v>014</v>
          </cell>
          <cell r="AC218">
            <v>195</v>
          </cell>
          <cell r="AH218" t="str">
            <v>Direct</v>
          </cell>
        </row>
        <row r="219">
          <cell r="AC219">
            <v>13</v>
          </cell>
        </row>
        <row r="220">
          <cell r="AC220">
            <v>3</v>
          </cell>
        </row>
        <row r="221">
          <cell r="AC221">
            <v>0</v>
          </cell>
        </row>
        <row r="222">
          <cell r="AC222">
            <v>0</v>
          </cell>
        </row>
        <row r="223">
          <cell r="AC223">
            <v>0</v>
          </cell>
        </row>
        <row r="224">
          <cell r="AC224">
            <v>0</v>
          </cell>
        </row>
        <row r="225">
          <cell r="AC225">
            <v>0</v>
          </cell>
        </row>
        <row r="226">
          <cell r="AC226">
            <v>0</v>
          </cell>
        </row>
        <row r="227">
          <cell r="AC227">
            <v>213</v>
          </cell>
        </row>
        <row r="228">
          <cell r="C228" t="str">
            <v>014</v>
          </cell>
          <cell r="AC228">
            <v>2989</v>
          </cell>
          <cell r="AH228" t="str">
            <v>Direct</v>
          </cell>
        </row>
        <row r="229">
          <cell r="AC229">
            <v>2437</v>
          </cell>
        </row>
        <row r="230">
          <cell r="AC230">
            <v>1406</v>
          </cell>
        </row>
        <row r="231">
          <cell r="AC231">
            <v>2107</v>
          </cell>
        </row>
        <row r="232">
          <cell r="AC232">
            <v>1988</v>
          </cell>
        </row>
        <row r="233">
          <cell r="AC233">
            <v>36</v>
          </cell>
        </row>
        <row r="234">
          <cell r="AC234">
            <v>9</v>
          </cell>
        </row>
        <row r="235">
          <cell r="AC235">
            <v>5</v>
          </cell>
        </row>
        <row r="236">
          <cell r="AC236">
            <v>0</v>
          </cell>
        </row>
        <row r="237">
          <cell r="AC237">
            <v>10983</v>
          </cell>
        </row>
        <row r="238">
          <cell r="C238" t="str">
            <v>015</v>
          </cell>
          <cell r="AC238">
            <v>404</v>
          </cell>
          <cell r="AH238" t="str">
            <v>Direct</v>
          </cell>
        </row>
        <row r="239">
          <cell r="AC239">
            <v>3</v>
          </cell>
        </row>
        <row r="240">
          <cell r="AC240">
            <v>4165</v>
          </cell>
        </row>
        <row r="241">
          <cell r="AC241">
            <v>0</v>
          </cell>
        </row>
        <row r="242">
          <cell r="AC242">
            <v>5</v>
          </cell>
        </row>
        <row r="243">
          <cell r="AC243">
            <v>0</v>
          </cell>
        </row>
        <row r="244">
          <cell r="AC244">
            <v>0</v>
          </cell>
        </row>
        <row r="245">
          <cell r="AC245">
            <v>0</v>
          </cell>
        </row>
        <row r="246">
          <cell r="AC246">
            <v>0</v>
          </cell>
        </row>
        <row r="247">
          <cell r="AC247">
            <v>4581</v>
          </cell>
        </row>
        <row r="248">
          <cell r="C248" t="str">
            <v>015</v>
          </cell>
          <cell r="AC248">
            <v>499</v>
          </cell>
          <cell r="AH248" t="str">
            <v>Direct</v>
          </cell>
        </row>
        <row r="249">
          <cell r="AC249">
            <v>6</v>
          </cell>
        </row>
        <row r="250">
          <cell r="AC250">
            <v>431</v>
          </cell>
        </row>
        <row r="251">
          <cell r="AC251">
            <v>0</v>
          </cell>
        </row>
        <row r="252">
          <cell r="AC252">
            <v>0</v>
          </cell>
        </row>
        <row r="253">
          <cell r="AC253">
            <v>0</v>
          </cell>
        </row>
        <row r="254">
          <cell r="AC254">
            <v>0</v>
          </cell>
        </row>
        <row r="255">
          <cell r="AC255">
            <v>0</v>
          </cell>
        </row>
        <row r="256">
          <cell r="AC256">
            <v>0</v>
          </cell>
        </row>
        <row r="257">
          <cell r="AC257">
            <v>938</v>
          </cell>
        </row>
        <row r="258">
          <cell r="C258" t="str">
            <v>015</v>
          </cell>
          <cell r="AC258">
            <v>529</v>
          </cell>
          <cell r="AH258" t="str">
            <v>Direct</v>
          </cell>
        </row>
        <row r="259">
          <cell r="AC259">
            <v>444</v>
          </cell>
        </row>
        <row r="260">
          <cell r="AC260">
            <v>772</v>
          </cell>
        </row>
        <row r="261">
          <cell r="AC261">
            <v>132</v>
          </cell>
        </row>
        <row r="262">
          <cell r="AC262">
            <v>120</v>
          </cell>
        </row>
        <row r="263">
          <cell r="AC263">
            <v>59</v>
          </cell>
        </row>
        <row r="264">
          <cell r="AC264">
            <v>10</v>
          </cell>
        </row>
        <row r="265">
          <cell r="AC265">
            <v>0</v>
          </cell>
        </row>
        <row r="266">
          <cell r="AC266">
            <v>0</v>
          </cell>
        </row>
        <row r="267">
          <cell r="AC267">
            <v>2079</v>
          </cell>
        </row>
        <row r="268">
          <cell r="C268" t="str">
            <v>016</v>
          </cell>
          <cell r="AC268">
            <v>1387</v>
          </cell>
          <cell r="AH268" t="str">
            <v>Direct</v>
          </cell>
        </row>
        <row r="269">
          <cell r="AC269">
            <v>5802</v>
          </cell>
        </row>
        <row r="270">
          <cell r="AC270">
            <v>980</v>
          </cell>
        </row>
        <row r="271">
          <cell r="AC271">
            <v>525</v>
          </cell>
        </row>
        <row r="272">
          <cell r="AC272">
            <v>331</v>
          </cell>
        </row>
        <row r="273">
          <cell r="AC273">
            <v>597</v>
          </cell>
        </row>
        <row r="274">
          <cell r="AC274">
            <v>3</v>
          </cell>
        </row>
        <row r="275">
          <cell r="AC275">
            <v>7</v>
          </cell>
        </row>
        <row r="276">
          <cell r="AC276">
            <v>3</v>
          </cell>
        </row>
        <row r="277">
          <cell r="AC277">
            <v>9640</v>
          </cell>
        </row>
        <row r="278">
          <cell r="C278" t="str">
            <v>017</v>
          </cell>
          <cell r="AC278">
            <v>393</v>
          </cell>
          <cell r="AH278" t="str">
            <v>Direct</v>
          </cell>
        </row>
        <row r="279">
          <cell r="AC279">
            <v>273</v>
          </cell>
        </row>
        <row r="280">
          <cell r="AC280">
            <v>164</v>
          </cell>
        </row>
        <row r="281">
          <cell r="AC281">
            <v>117</v>
          </cell>
        </row>
        <row r="282">
          <cell r="AC282">
            <v>53</v>
          </cell>
        </row>
        <row r="283">
          <cell r="AC283">
            <v>17</v>
          </cell>
        </row>
        <row r="284">
          <cell r="AC284">
            <v>3</v>
          </cell>
        </row>
        <row r="285">
          <cell r="AC285">
            <v>0</v>
          </cell>
        </row>
        <row r="286">
          <cell r="AC286">
            <v>0</v>
          </cell>
        </row>
        <row r="287">
          <cell r="AC287">
            <v>1019</v>
          </cell>
        </row>
        <row r="288">
          <cell r="C288" t="str">
            <v>017</v>
          </cell>
          <cell r="AC288">
            <v>159</v>
          </cell>
          <cell r="AH288" t="str">
            <v>Direct</v>
          </cell>
        </row>
        <row r="289">
          <cell r="AC289">
            <v>154</v>
          </cell>
        </row>
        <row r="290">
          <cell r="AC290">
            <v>89</v>
          </cell>
        </row>
        <row r="291">
          <cell r="AC291">
            <v>48</v>
          </cell>
        </row>
        <row r="292">
          <cell r="AC292">
            <v>52</v>
          </cell>
        </row>
        <row r="293">
          <cell r="AC293">
            <v>16</v>
          </cell>
        </row>
        <row r="294">
          <cell r="AC294">
            <v>0</v>
          </cell>
        </row>
        <row r="295">
          <cell r="AC295">
            <v>3</v>
          </cell>
        </row>
        <row r="296">
          <cell r="AC296">
            <v>0</v>
          </cell>
        </row>
        <row r="297">
          <cell r="AC297">
            <v>530</v>
          </cell>
        </row>
        <row r="298">
          <cell r="C298" t="str">
            <v>018</v>
          </cell>
          <cell r="AC298">
            <v>32</v>
          </cell>
          <cell r="AH298" t="str">
            <v>Direct</v>
          </cell>
        </row>
        <row r="299">
          <cell r="AC299">
            <v>47</v>
          </cell>
        </row>
        <row r="300">
          <cell r="AC300">
            <v>14</v>
          </cell>
        </row>
        <row r="301">
          <cell r="AC301">
            <v>8</v>
          </cell>
        </row>
        <row r="302">
          <cell r="AC302">
            <v>6</v>
          </cell>
        </row>
        <row r="303">
          <cell r="AC303">
            <v>3</v>
          </cell>
        </row>
        <row r="304">
          <cell r="AC304">
            <v>0</v>
          </cell>
        </row>
        <row r="305">
          <cell r="AC305">
            <v>0</v>
          </cell>
        </row>
        <row r="306">
          <cell r="AC306">
            <v>0</v>
          </cell>
        </row>
        <row r="307">
          <cell r="AC307">
            <v>110</v>
          </cell>
        </row>
        <row r="308">
          <cell r="C308" t="str">
            <v>019</v>
          </cell>
          <cell r="AC308">
            <v>1241</v>
          </cell>
          <cell r="AH308" t="str">
            <v>Direct</v>
          </cell>
        </row>
        <row r="309">
          <cell r="AC309">
            <v>866</v>
          </cell>
        </row>
        <row r="310">
          <cell r="AC310">
            <v>714</v>
          </cell>
        </row>
        <row r="311">
          <cell r="AC311">
            <v>170</v>
          </cell>
        </row>
        <row r="312">
          <cell r="AC312">
            <v>265</v>
          </cell>
        </row>
        <row r="313">
          <cell r="AC313">
            <v>50</v>
          </cell>
        </row>
        <row r="314">
          <cell r="AC314">
            <v>4</v>
          </cell>
        </row>
        <row r="315">
          <cell r="AC315">
            <v>8</v>
          </cell>
        </row>
        <row r="316">
          <cell r="AC316">
            <v>40</v>
          </cell>
        </row>
        <row r="317">
          <cell r="AC317">
            <v>3362</v>
          </cell>
        </row>
        <row r="318">
          <cell r="C318" t="str">
            <v>019</v>
          </cell>
          <cell r="AC318">
            <v>195</v>
          </cell>
          <cell r="AH318" t="str">
            <v>Direct</v>
          </cell>
        </row>
        <row r="319">
          <cell r="AC319">
            <v>158</v>
          </cell>
        </row>
        <row r="320">
          <cell r="AC320">
            <v>219</v>
          </cell>
        </row>
        <row r="321">
          <cell r="AC321">
            <v>164</v>
          </cell>
        </row>
        <row r="322">
          <cell r="AC322">
            <v>68</v>
          </cell>
        </row>
        <row r="323">
          <cell r="AC323">
            <v>27</v>
          </cell>
        </row>
        <row r="324">
          <cell r="AC324">
            <v>0</v>
          </cell>
        </row>
        <row r="325">
          <cell r="AC325">
            <v>0</v>
          </cell>
        </row>
        <row r="326">
          <cell r="AC326">
            <v>0</v>
          </cell>
        </row>
        <row r="327">
          <cell r="AC327">
            <v>832</v>
          </cell>
        </row>
        <row r="328">
          <cell r="C328" t="str">
            <v>019</v>
          </cell>
          <cell r="AC328">
            <v>398</v>
          </cell>
          <cell r="AH328" t="str">
            <v>Direct</v>
          </cell>
        </row>
        <row r="329">
          <cell r="AC329">
            <v>184</v>
          </cell>
        </row>
        <row r="330">
          <cell r="AC330">
            <v>216</v>
          </cell>
        </row>
        <row r="331">
          <cell r="AC331">
            <v>137</v>
          </cell>
        </row>
        <row r="332">
          <cell r="AC332">
            <v>119</v>
          </cell>
        </row>
        <row r="333">
          <cell r="AC333">
            <v>31</v>
          </cell>
        </row>
        <row r="334">
          <cell r="AC334">
            <v>8</v>
          </cell>
        </row>
        <row r="335">
          <cell r="AC335">
            <v>3</v>
          </cell>
        </row>
        <row r="336">
          <cell r="AC336">
            <v>0</v>
          </cell>
        </row>
        <row r="337">
          <cell r="AC337">
            <v>1089</v>
          </cell>
        </row>
        <row r="338">
          <cell r="C338" t="str">
            <v>019</v>
          </cell>
          <cell r="AC338">
            <v>619</v>
          </cell>
          <cell r="AH338" t="str">
            <v>Direct</v>
          </cell>
        </row>
        <row r="339">
          <cell r="AC339">
            <v>440</v>
          </cell>
        </row>
        <row r="340">
          <cell r="AC340">
            <v>338</v>
          </cell>
        </row>
        <row r="341">
          <cell r="AC341">
            <v>137</v>
          </cell>
        </row>
        <row r="342">
          <cell r="AC342">
            <v>135</v>
          </cell>
        </row>
        <row r="343">
          <cell r="AC343">
            <v>46</v>
          </cell>
        </row>
        <row r="344">
          <cell r="AC344">
            <v>15</v>
          </cell>
        </row>
        <row r="345">
          <cell r="AC345">
            <v>3</v>
          </cell>
        </row>
        <row r="346">
          <cell r="AC346">
            <v>3</v>
          </cell>
        </row>
        <row r="347">
          <cell r="AC347">
            <v>1731</v>
          </cell>
        </row>
        <row r="348">
          <cell r="C348" t="str">
            <v>020</v>
          </cell>
          <cell r="AC348">
            <v>259</v>
          </cell>
          <cell r="AH348" t="str">
            <v>Direct</v>
          </cell>
        </row>
        <row r="349">
          <cell r="AC349">
            <v>24</v>
          </cell>
        </row>
        <row r="350">
          <cell r="AC350">
            <v>64</v>
          </cell>
        </row>
        <row r="351">
          <cell r="AC351">
            <v>120</v>
          </cell>
        </row>
        <row r="352">
          <cell r="AC352">
            <v>64</v>
          </cell>
        </row>
        <row r="353">
          <cell r="AC353">
            <v>61</v>
          </cell>
        </row>
        <row r="354">
          <cell r="AC354">
            <v>5</v>
          </cell>
        </row>
        <row r="355">
          <cell r="AC355">
            <v>0</v>
          </cell>
        </row>
        <row r="356">
          <cell r="AC356">
            <v>0</v>
          </cell>
        </row>
        <row r="357">
          <cell r="AC357">
            <v>602</v>
          </cell>
        </row>
        <row r="358">
          <cell r="C358" t="str">
            <v>020</v>
          </cell>
          <cell r="AC358">
            <v>11</v>
          </cell>
          <cell r="AH358" t="str">
            <v>Direct</v>
          </cell>
        </row>
        <row r="359">
          <cell r="AC359">
            <v>4</v>
          </cell>
        </row>
        <row r="360">
          <cell r="AC360">
            <v>9</v>
          </cell>
        </row>
        <row r="361">
          <cell r="AC361">
            <v>11</v>
          </cell>
        </row>
        <row r="362">
          <cell r="AC362">
            <v>4</v>
          </cell>
        </row>
        <row r="363">
          <cell r="AC363">
            <v>8</v>
          </cell>
        </row>
        <row r="364">
          <cell r="AC364">
            <v>0</v>
          </cell>
        </row>
        <row r="365">
          <cell r="AC365">
            <v>0</v>
          </cell>
        </row>
        <row r="366">
          <cell r="AC366">
            <v>0</v>
          </cell>
        </row>
        <row r="367">
          <cell r="AC367">
            <v>40</v>
          </cell>
        </row>
        <row r="368">
          <cell r="C368" t="str">
            <v>020</v>
          </cell>
          <cell r="AC368">
            <v>72</v>
          </cell>
          <cell r="AH368" t="str">
            <v>Direct</v>
          </cell>
        </row>
        <row r="369">
          <cell r="AC369">
            <v>61</v>
          </cell>
        </row>
        <row r="370">
          <cell r="AC370">
            <v>133</v>
          </cell>
        </row>
        <row r="371">
          <cell r="AC371">
            <v>50</v>
          </cell>
        </row>
        <row r="372">
          <cell r="AC372">
            <v>84</v>
          </cell>
        </row>
        <row r="373">
          <cell r="AC373">
            <v>37</v>
          </cell>
        </row>
        <row r="374">
          <cell r="AC374">
            <v>3</v>
          </cell>
        </row>
        <row r="375">
          <cell r="AC375">
            <v>3</v>
          </cell>
        </row>
        <row r="376">
          <cell r="AC376">
            <v>0</v>
          </cell>
        </row>
        <row r="377">
          <cell r="AC377">
            <v>435</v>
          </cell>
        </row>
        <row r="378">
          <cell r="C378" t="str">
            <v>030</v>
          </cell>
          <cell r="AC378">
            <v>627</v>
          </cell>
          <cell r="AH378" t="str">
            <v>Direct</v>
          </cell>
        </row>
        <row r="379">
          <cell r="AC379">
            <v>630</v>
          </cell>
        </row>
        <row r="380">
          <cell r="AC380">
            <v>455</v>
          </cell>
        </row>
        <row r="381">
          <cell r="AC381">
            <v>129</v>
          </cell>
        </row>
        <row r="382">
          <cell r="AC382">
            <v>508</v>
          </cell>
        </row>
        <row r="383">
          <cell r="AC383">
            <v>156</v>
          </cell>
        </row>
        <row r="384">
          <cell r="AC384">
            <v>23</v>
          </cell>
        </row>
        <row r="385">
          <cell r="AC385">
            <v>21</v>
          </cell>
        </row>
        <row r="386">
          <cell r="AC386">
            <v>0</v>
          </cell>
        </row>
        <row r="387">
          <cell r="AC387">
            <v>2552</v>
          </cell>
        </row>
        <row r="388">
          <cell r="C388" t="str">
            <v>030</v>
          </cell>
          <cell r="AC388">
            <v>438</v>
          </cell>
          <cell r="AH388" t="str">
            <v>Direct</v>
          </cell>
        </row>
        <row r="389">
          <cell r="AC389">
            <v>304</v>
          </cell>
        </row>
        <row r="390">
          <cell r="AC390">
            <v>326</v>
          </cell>
        </row>
        <row r="391">
          <cell r="AC391">
            <v>78</v>
          </cell>
        </row>
        <row r="392">
          <cell r="AC392">
            <v>77</v>
          </cell>
        </row>
        <row r="393">
          <cell r="AC393">
            <v>161</v>
          </cell>
        </row>
        <row r="394">
          <cell r="AC394">
            <v>3</v>
          </cell>
        </row>
        <row r="395">
          <cell r="AC395">
            <v>8</v>
          </cell>
        </row>
        <row r="396">
          <cell r="AC396">
            <v>0</v>
          </cell>
        </row>
        <row r="397">
          <cell r="AC397">
            <v>1395</v>
          </cell>
        </row>
        <row r="398">
          <cell r="C398" t="str">
            <v>041</v>
          </cell>
          <cell r="AC398">
            <v>51</v>
          </cell>
          <cell r="AH398" t="str">
            <v>Direct</v>
          </cell>
        </row>
        <row r="399">
          <cell r="AC399">
            <v>72</v>
          </cell>
        </row>
        <row r="400">
          <cell r="AC400">
            <v>231</v>
          </cell>
        </row>
        <row r="401">
          <cell r="AC401">
            <v>302</v>
          </cell>
        </row>
        <row r="402">
          <cell r="AC402">
            <v>719</v>
          </cell>
        </row>
        <row r="403">
          <cell r="AC403">
            <v>233</v>
          </cell>
        </row>
        <row r="404">
          <cell r="AC404">
            <v>30</v>
          </cell>
        </row>
        <row r="405">
          <cell r="AC405">
            <v>0</v>
          </cell>
        </row>
        <row r="406">
          <cell r="AC406">
            <v>0</v>
          </cell>
        </row>
        <row r="407">
          <cell r="AC407">
            <v>1638</v>
          </cell>
        </row>
        <row r="408">
          <cell r="C408" t="str">
            <v>041</v>
          </cell>
          <cell r="AC408">
            <v>97</v>
          </cell>
          <cell r="AH408" t="str">
            <v>Direct</v>
          </cell>
        </row>
        <row r="409">
          <cell r="AC409">
            <v>9</v>
          </cell>
        </row>
        <row r="410">
          <cell r="AC410">
            <v>277</v>
          </cell>
        </row>
        <row r="411">
          <cell r="AC411">
            <v>89</v>
          </cell>
        </row>
        <row r="412">
          <cell r="AC412">
            <v>62</v>
          </cell>
        </row>
        <row r="413">
          <cell r="AC413">
            <v>4</v>
          </cell>
        </row>
        <row r="414">
          <cell r="AC414">
            <v>7</v>
          </cell>
        </row>
        <row r="415">
          <cell r="AC415">
            <v>0</v>
          </cell>
        </row>
        <row r="416">
          <cell r="AC416">
            <v>0</v>
          </cell>
        </row>
        <row r="417">
          <cell r="AC417">
            <v>550</v>
          </cell>
        </row>
        <row r="418">
          <cell r="C418" t="str">
            <v>041</v>
          </cell>
          <cell r="AC418">
            <v>114</v>
          </cell>
          <cell r="AH418" t="str">
            <v>Direct</v>
          </cell>
        </row>
        <row r="419">
          <cell r="AC419">
            <v>31</v>
          </cell>
        </row>
        <row r="420">
          <cell r="AC420">
            <v>226</v>
          </cell>
        </row>
        <row r="421">
          <cell r="AC421">
            <v>130</v>
          </cell>
        </row>
        <row r="422">
          <cell r="AC422">
            <v>74</v>
          </cell>
        </row>
        <row r="423">
          <cell r="AC423">
            <v>48</v>
          </cell>
        </row>
        <row r="424">
          <cell r="AC424">
            <v>15</v>
          </cell>
        </row>
        <row r="425">
          <cell r="AC425">
            <v>0</v>
          </cell>
        </row>
        <row r="426">
          <cell r="AC426">
            <v>0</v>
          </cell>
        </row>
        <row r="427">
          <cell r="AC427">
            <v>643</v>
          </cell>
        </row>
        <row r="428">
          <cell r="C428" t="str">
            <v>041</v>
          </cell>
          <cell r="AC428">
            <v>173</v>
          </cell>
          <cell r="AH428" t="str">
            <v>Direct</v>
          </cell>
        </row>
        <row r="429">
          <cell r="AC429">
            <v>91</v>
          </cell>
        </row>
        <row r="430">
          <cell r="AC430">
            <v>227</v>
          </cell>
        </row>
        <row r="431">
          <cell r="AC431">
            <v>97</v>
          </cell>
        </row>
        <row r="432">
          <cell r="AC432">
            <v>84</v>
          </cell>
        </row>
        <row r="433">
          <cell r="AC433">
            <v>47</v>
          </cell>
        </row>
        <row r="434">
          <cell r="AC434">
            <v>11</v>
          </cell>
        </row>
        <row r="435">
          <cell r="AC435">
            <v>3</v>
          </cell>
        </row>
        <row r="436">
          <cell r="AC436">
            <v>0</v>
          </cell>
        </row>
        <row r="437">
          <cell r="AC437">
            <v>738</v>
          </cell>
        </row>
        <row r="438">
          <cell r="C438" t="str">
            <v>041</v>
          </cell>
          <cell r="AC438">
            <v>210</v>
          </cell>
          <cell r="AH438" t="str">
            <v>Direct</v>
          </cell>
        </row>
        <row r="439">
          <cell r="AC439">
            <v>143</v>
          </cell>
        </row>
        <row r="440">
          <cell r="AC440">
            <v>203</v>
          </cell>
        </row>
        <row r="441">
          <cell r="AC441">
            <v>152</v>
          </cell>
        </row>
        <row r="442">
          <cell r="AC442">
            <v>133</v>
          </cell>
        </row>
        <row r="443">
          <cell r="AC443">
            <v>301</v>
          </cell>
        </row>
        <row r="444">
          <cell r="AC444">
            <v>15</v>
          </cell>
        </row>
        <row r="445">
          <cell r="AC445">
            <v>0</v>
          </cell>
        </row>
        <row r="446">
          <cell r="AC446">
            <v>0</v>
          </cell>
        </row>
        <row r="447">
          <cell r="AC447">
            <v>1168</v>
          </cell>
        </row>
        <row r="448">
          <cell r="C448" t="str">
            <v>042</v>
          </cell>
          <cell r="AC448">
            <v>208</v>
          </cell>
          <cell r="AH448" t="str">
            <v>Direct</v>
          </cell>
        </row>
        <row r="449">
          <cell r="AC449">
            <v>51</v>
          </cell>
        </row>
        <row r="450">
          <cell r="AC450">
            <v>223</v>
          </cell>
        </row>
        <row r="451">
          <cell r="AC451">
            <v>49</v>
          </cell>
        </row>
        <row r="452">
          <cell r="AC452">
            <v>55</v>
          </cell>
        </row>
        <row r="453">
          <cell r="AC453">
            <v>10</v>
          </cell>
        </row>
        <row r="454">
          <cell r="AC454">
            <v>11</v>
          </cell>
        </row>
        <row r="455">
          <cell r="AC455">
            <v>3</v>
          </cell>
        </row>
        <row r="456">
          <cell r="AC456">
            <v>3</v>
          </cell>
        </row>
        <row r="457">
          <cell r="AC457">
            <v>607</v>
          </cell>
        </row>
        <row r="458">
          <cell r="C458" t="str">
            <v>051</v>
          </cell>
          <cell r="AC458">
            <v>252</v>
          </cell>
          <cell r="AH458" t="str">
            <v>Direct</v>
          </cell>
        </row>
        <row r="459">
          <cell r="AC459">
            <v>277</v>
          </cell>
        </row>
        <row r="460">
          <cell r="AC460">
            <v>151</v>
          </cell>
        </row>
        <row r="461">
          <cell r="AC461">
            <v>65</v>
          </cell>
        </row>
        <row r="462">
          <cell r="AC462">
            <v>108</v>
          </cell>
        </row>
        <row r="463">
          <cell r="AC463">
            <v>63</v>
          </cell>
        </row>
        <row r="464">
          <cell r="AC464">
            <v>11</v>
          </cell>
        </row>
        <row r="465">
          <cell r="AC465">
            <v>7</v>
          </cell>
        </row>
        <row r="466">
          <cell r="AC466">
            <v>3</v>
          </cell>
        </row>
        <row r="467">
          <cell r="AC467">
            <v>936</v>
          </cell>
        </row>
        <row r="468">
          <cell r="C468" t="str">
            <v>052</v>
          </cell>
          <cell r="AC468">
            <v>16</v>
          </cell>
          <cell r="AH468" t="str">
            <v>Direct</v>
          </cell>
        </row>
        <row r="469">
          <cell r="AC469">
            <v>0</v>
          </cell>
        </row>
        <row r="470">
          <cell r="AC470">
            <v>5</v>
          </cell>
        </row>
        <row r="471">
          <cell r="AC471">
            <v>0</v>
          </cell>
        </row>
        <row r="472">
          <cell r="AC472">
            <v>0</v>
          </cell>
        </row>
        <row r="473">
          <cell r="AC473">
            <v>0</v>
          </cell>
        </row>
        <row r="474">
          <cell r="AC474">
            <v>0</v>
          </cell>
        </row>
        <row r="475">
          <cell r="AC475">
            <v>0</v>
          </cell>
        </row>
        <row r="476">
          <cell r="AC476">
            <v>0</v>
          </cell>
        </row>
        <row r="477">
          <cell r="AC477">
            <v>32</v>
          </cell>
        </row>
        <row r="478">
          <cell r="C478" t="str">
            <v>052</v>
          </cell>
          <cell r="AC478">
            <v>407</v>
          </cell>
          <cell r="AH478" t="str">
            <v>Direct</v>
          </cell>
        </row>
        <row r="479">
          <cell r="AC479">
            <v>200</v>
          </cell>
        </row>
        <row r="480">
          <cell r="AC480">
            <v>61</v>
          </cell>
        </row>
        <row r="481">
          <cell r="AC481">
            <v>130</v>
          </cell>
        </row>
        <row r="482">
          <cell r="AC482">
            <v>197</v>
          </cell>
        </row>
        <row r="483">
          <cell r="AC483">
            <v>20</v>
          </cell>
        </row>
        <row r="484">
          <cell r="AC484">
            <v>0</v>
          </cell>
        </row>
        <row r="485">
          <cell r="AC485">
            <v>3</v>
          </cell>
        </row>
        <row r="486">
          <cell r="AC486">
            <v>0</v>
          </cell>
        </row>
        <row r="487">
          <cell r="AC487">
            <v>1024</v>
          </cell>
        </row>
        <row r="488">
          <cell r="C488" t="str">
            <v>052</v>
          </cell>
          <cell r="AC488">
            <v>3792</v>
          </cell>
          <cell r="AH488" t="str">
            <v>Direct</v>
          </cell>
        </row>
        <row r="489">
          <cell r="AC489">
            <v>2710</v>
          </cell>
        </row>
        <row r="490">
          <cell r="AC490">
            <v>3080</v>
          </cell>
        </row>
        <row r="491">
          <cell r="AC491">
            <v>984</v>
          </cell>
        </row>
        <row r="492">
          <cell r="AC492">
            <v>1074</v>
          </cell>
        </row>
        <row r="493">
          <cell r="AC493">
            <v>346</v>
          </cell>
        </row>
        <row r="494">
          <cell r="AC494">
            <v>142</v>
          </cell>
        </row>
        <row r="495">
          <cell r="AC495">
            <v>34</v>
          </cell>
        </row>
        <row r="496">
          <cell r="AC496">
            <v>4</v>
          </cell>
        </row>
        <row r="497">
          <cell r="AC497">
            <v>12175</v>
          </cell>
        </row>
        <row r="498">
          <cell r="C498" t="str">
            <v>060</v>
          </cell>
          <cell r="AC498">
            <v>135</v>
          </cell>
          <cell r="AH498" t="str">
            <v>Other</v>
          </cell>
        </row>
        <row r="499">
          <cell r="AC499">
            <v>11</v>
          </cell>
        </row>
        <row r="500">
          <cell r="AC500">
            <v>153</v>
          </cell>
        </row>
        <row r="501">
          <cell r="AC501">
            <v>3</v>
          </cell>
        </row>
        <row r="502">
          <cell r="AC502">
            <v>19</v>
          </cell>
        </row>
        <row r="503">
          <cell r="AC503">
            <v>3</v>
          </cell>
        </row>
        <row r="504">
          <cell r="AC504">
            <v>0</v>
          </cell>
        </row>
        <row r="505">
          <cell r="AC505">
            <v>0</v>
          </cell>
        </row>
        <row r="506">
          <cell r="AC506">
            <v>0</v>
          </cell>
        </row>
        <row r="507">
          <cell r="AC507">
            <v>317</v>
          </cell>
        </row>
        <row r="508">
          <cell r="C508" t="str">
            <v>070</v>
          </cell>
          <cell r="AC508">
            <v>68</v>
          </cell>
          <cell r="AH508" t="str">
            <v>Other</v>
          </cell>
        </row>
        <row r="509">
          <cell r="AC509">
            <v>32</v>
          </cell>
        </row>
        <row r="510">
          <cell r="AC510">
            <v>74</v>
          </cell>
        </row>
        <row r="511">
          <cell r="AC511">
            <v>19</v>
          </cell>
        </row>
        <row r="512">
          <cell r="AC512">
            <v>151</v>
          </cell>
        </row>
        <row r="513">
          <cell r="AC513">
            <v>5</v>
          </cell>
        </row>
        <row r="514">
          <cell r="AC514">
            <v>3</v>
          </cell>
        </row>
        <row r="515">
          <cell r="AC515">
            <v>3</v>
          </cell>
        </row>
        <row r="516">
          <cell r="AC516">
            <v>3</v>
          </cell>
        </row>
        <row r="517">
          <cell r="AC517">
            <v>360</v>
          </cell>
        </row>
        <row r="518">
          <cell r="C518" t="str">
            <v>080</v>
          </cell>
          <cell r="AC518">
            <v>9</v>
          </cell>
          <cell r="AH518" t="str">
            <v>Other</v>
          </cell>
        </row>
        <row r="519">
          <cell r="AC519">
            <v>3</v>
          </cell>
        </row>
        <row r="520">
          <cell r="AC520">
            <v>5</v>
          </cell>
        </row>
        <row r="521">
          <cell r="AC521">
            <v>4</v>
          </cell>
        </row>
        <row r="522">
          <cell r="AC522">
            <v>75</v>
          </cell>
        </row>
        <row r="523">
          <cell r="AC523">
            <v>0</v>
          </cell>
        </row>
        <row r="524">
          <cell r="AC524">
            <v>0</v>
          </cell>
        </row>
        <row r="525">
          <cell r="AC525">
            <v>0</v>
          </cell>
        </row>
        <row r="526">
          <cell r="AC526">
            <v>0</v>
          </cell>
        </row>
        <row r="527">
          <cell r="AC527">
            <v>99</v>
          </cell>
        </row>
        <row r="528">
          <cell r="C528" t="str">
            <v>080</v>
          </cell>
          <cell r="AC528">
            <v>0</v>
          </cell>
          <cell r="AH528" t="str">
            <v>Other</v>
          </cell>
        </row>
        <row r="529">
          <cell r="AC529">
            <v>0</v>
          </cell>
        </row>
        <row r="530">
          <cell r="AC530">
            <v>5</v>
          </cell>
        </row>
        <row r="531">
          <cell r="AC531">
            <v>0</v>
          </cell>
        </row>
        <row r="532">
          <cell r="AC532">
            <v>3</v>
          </cell>
        </row>
        <row r="533">
          <cell r="AC533">
            <v>0</v>
          </cell>
        </row>
        <row r="534">
          <cell r="AC534">
            <v>0</v>
          </cell>
        </row>
        <row r="535">
          <cell r="AC535">
            <v>0</v>
          </cell>
        </row>
        <row r="536">
          <cell r="AC536">
            <v>0</v>
          </cell>
        </row>
        <row r="537">
          <cell r="AC537">
            <v>12</v>
          </cell>
        </row>
        <row r="538">
          <cell r="C538" t="str">
            <v>080</v>
          </cell>
          <cell r="AC538">
            <v>17</v>
          </cell>
          <cell r="AH538" t="str">
            <v>Other</v>
          </cell>
        </row>
        <row r="539">
          <cell r="AC539">
            <v>0</v>
          </cell>
        </row>
        <row r="540">
          <cell r="AC540">
            <v>15</v>
          </cell>
        </row>
        <row r="541">
          <cell r="AC541">
            <v>10</v>
          </cell>
        </row>
        <row r="542">
          <cell r="AC542">
            <v>21</v>
          </cell>
        </row>
        <row r="543">
          <cell r="AC543">
            <v>0</v>
          </cell>
        </row>
        <row r="544">
          <cell r="AC544">
            <v>0</v>
          </cell>
        </row>
        <row r="545">
          <cell r="AC545">
            <v>0</v>
          </cell>
        </row>
        <row r="546">
          <cell r="AC546">
            <v>0</v>
          </cell>
        </row>
        <row r="547">
          <cell r="AC547">
            <v>62</v>
          </cell>
        </row>
        <row r="548">
          <cell r="C548" t="str">
            <v>080</v>
          </cell>
          <cell r="AC548">
            <v>63</v>
          </cell>
          <cell r="AH548" t="str">
            <v>Other</v>
          </cell>
        </row>
        <row r="549">
          <cell r="AC549">
            <v>70</v>
          </cell>
        </row>
        <row r="550">
          <cell r="AC550">
            <v>101</v>
          </cell>
        </row>
        <row r="551">
          <cell r="AC551">
            <v>19</v>
          </cell>
        </row>
        <row r="552">
          <cell r="AC552">
            <v>275</v>
          </cell>
        </row>
        <row r="553">
          <cell r="AC553">
            <v>3</v>
          </cell>
        </row>
        <row r="554">
          <cell r="AC554">
            <v>5</v>
          </cell>
        </row>
        <row r="555">
          <cell r="AC555">
            <v>3</v>
          </cell>
        </row>
        <row r="556">
          <cell r="AC556">
            <v>0</v>
          </cell>
        </row>
        <row r="557">
          <cell r="AC557">
            <v>543</v>
          </cell>
        </row>
        <row r="558">
          <cell r="C558" t="str">
            <v>080</v>
          </cell>
          <cell r="AC558">
            <v>25</v>
          </cell>
          <cell r="AH558" t="str">
            <v>Other</v>
          </cell>
        </row>
        <row r="559">
          <cell r="AC559">
            <v>15</v>
          </cell>
        </row>
        <row r="560">
          <cell r="AC560">
            <v>27</v>
          </cell>
        </row>
        <row r="561">
          <cell r="AC561">
            <v>8</v>
          </cell>
        </row>
        <row r="562">
          <cell r="AC562">
            <v>33</v>
          </cell>
        </row>
        <row r="563">
          <cell r="AC563">
            <v>9</v>
          </cell>
        </row>
        <row r="564">
          <cell r="AC564">
            <v>3</v>
          </cell>
        </row>
        <row r="565">
          <cell r="AC565">
            <v>0</v>
          </cell>
        </row>
        <row r="566">
          <cell r="AC566">
            <v>0</v>
          </cell>
        </row>
        <row r="567">
          <cell r="AC567">
            <v>127</v>
          </cell>
        </row>
        <row r="568">
          <cell r="C568" t="str">
            <v>080</v>
          </cell>
          <cell r="AC568">
            <v>3</v>
          </cell>
          <cell r="AH568" t="str">
            <v>Other</v>
          </cell>
        </row>
        <row r="569">
          <cell r="AC569">
            <v>3</v>
          </cell>
        </row>
        <row r="570">
          <cell r="AC570">
            <v>3</v>
          </cell>
        </row>
        <row r="571">
          <cell r="AC571">
            <v>0</v>
          </cell>
        </row>
        <row r="572">
          <cell r="AC572">
            <v>25</v>
          </cell>
        </row>
        <row r="573">
          <cell r="AC573">
            <v>0</v>
          </cell>
        </row>
        <row r="574">
          <cell r="AC574">
            <v>0</v>
          </cell>
        </row>
        <row r="575">
          <cell r="AC575">
            <v>0</v>
          </cell>
        </row>
        <row r="576">
          <cell r="AC576">
            <v>0</v>
          </cell>
        </row>
        <row r="577">
          <cell r="AC577">
            <v>33</v>
          </cell>
        </row>
        <row r="578">
          <cell r="C578" t="str">
            <v>080</v>
          </cell>
          <cell r="AC578">
            <v>13</v>
          </cell>
          <cell r="AH578" t="str">
            <v>Other</v>
          </cell>
        </row>
        <row r="579">
          <cell r="AC579">
            <v>3</v>
          </cell>
        </row>
        <row r="580">
          <cell r="AC580">
            <v>5</v>
          </cell>
        </row>
        <row r="581">
          <cell r="AC581">
            <v>3</v>
          </cell>
        </row>
        <row r="582">
          <cell r="AC582">
            <v>8</v>
          </cell>
        </row>
        <row r="583">
          <cell r="AC583">
            <v>3</v>
          </cell>
        </row>
        <row r="584">
          <cell r="AC584">
            <v>3</v>
          </cell>
        </row>
        <row r="585">
          <cell r="AC585">
            <v>0</v>
          </cell>
        </row>
        <row r="586">
          <cell r="AC586">
            <v>0</v>
          </cell>
        </row>
        <row r="587">
          <cell r="AC587">
            <v>31</v>
          </cell>
        </row>
        <row r="588">
          <cell r="C588" t="str">
            <v>080</v>
          </cell>
          <cell r="AC588">
            <v>11</v>
          </cell>
          <cell r="AH588" t="str">
            <v>Other</v>
          </cell>
        </row>
        <row r="589">
          <cell r="AC589">
            <v>5</v>
          </cell>
        </row>
        <row r="590">
          <cell r="AC590">
            <v>26</v>
          </cell>
        </row>
        <row r="591">
          <cell r="AC591">
            <v>12</v>
          </cell>
        </row>
        <row r="592">
          <cell r="AC592">
            <v>50</v>
          </cell>
        </row>
        <row r="593">
          <cell r="AC593">
            <v>0</v>
          </cell>
        </row>
        <row r="594">
          <cell r="AC594">
            <v>3</v>
          </cell>
        </row>
        <row r="595">
          <cell r="AC595">
            <v>3</v>
          </cell>
        </row>
        <row r="596">
          <cell r="AC596">
            <v>0</v>
          </cell>
        </row>
        <row r="597">
          <cell r="AC597">
            <v>109</v>
          </cell>
        </row>
        <row r="598">
          <cell r="C598" t="str">
            <v>091</v>
          </cell>
          <cell r="AC598">
            <v>101</v>
          </cell>
          <cell r="AH598" t="str">
            <v>Other</v>
          </cell>
        </row>
        <row r="599">
          <cell r="AC599">
            <v>66</v>
          </cell>
        </row>
        <row r="600">
          <cell r="AC600">
            <v>114</v>
          </cell>
        </row>
        <row r="601">
          <cell r="AC601">
            <v>22</v>
          </cell>
        </row>
        <row r="602">
          <cell r="AC602">
            <v>30</v>
          </cell>
        </row>
        <row r="603">
          <cell r="AC603">
            <v>15</v>
          </cell>
        </row>
        <row r="604">
          <cell r="AC604">
            <v>9</v>
          </cell>
        </row>
        <row r="605">
          <cell r="AC605">
            <v>3</v>
          </cell>
        </row>
        <row r="606">
          <cell r="AC606">
            <v>0</v>
          </cell>
        </row>
        <row r="607">
          <cell r="AC607">
            <v>351</v>
          </cell>
        </row>
        <row r="608">
          <cell r="C608" t="str">
            <v>091</v>
          </cell>
          <cell r="AC608">
            <v>295</v>
          </cell>
          <cell r="AH608" t="str">
            <v>Other</v>
          </cell>
        </row>
        <row r="609">
          <cell r="AC609">
            <v>190</v>
          </cell>
        </row>
        <row r="610">
          <cell r="AC610">
            <v>210</v>
          </cell>
        </row>
        <row r="611">
          <cell r="AC611">
            <v>69</v>
          </cell>
        </row>
        <row r="612">
          <cell r="AC612">
            <v>113</v>
          </cell>
        </row>
        <row r="613">
          <cell r="AC613">
            <v>26</v>
          </cell>
        </row>
        <row r="614">
          <cell r="AC614">
            <v>12</v>
          </cell>
        </row>
        <row r="615">
          <cell r="AC615">
            <v>9</v>
          </cell>
        </row>
        <row r="616">
          <cell r="AC616">
            <v>0</v>
          </cell>
        </row>
        <row r="617">
          <cell r="AC617">
            <v>930</v>
          </cell>
        </row>
        <row r="618">
          <cell r="C618" t="str">
            <v>099</v>
          </cell>
          <cell r="AC618">
            <v>145</v>
          </cell>
          <cell r="AH618" t="str">
            <v>Other</v>
          </cell>
        </row>
        <row r="619">
          <cell r="AC619">
            <v>63</v>
          </cell>
        </row>
        <row r="620">
          <cell r="AC620">
            <v>127</v>
          </cell>
        </row>
        <row r="621">
          <cell r="AC621">
            <v>83</v>
          </cell>
        </row>
        <row r="622">
          <cell r="AC622">
            <v>159</v>
          </cell>
        </row>
        <row r="623">
          <cell r="AC623">
            <v>4</v>
          </cell>
        </row>
        <row r="624">
          <cell r="AC624">
            <v>3</v>
          </cell>
        </row>
        <row r="625">
          <cell r="AC625">
            <v>3</v>
          </cell>
        </row>
        <row r="626">
          <cell r="AC626">
            <v>3</v>
          </cell>
        </row>
        <row r="627">
          <cell r="AC627">
            <v>590</v>
          </cell>
        </row>
        <row r="628">
          <cell r="C628" t="str">
            <v>101</v>
          </cell>
          <cell r="AC628">
            <v>81</v>
          </cell>
          <cell r="AH628" t="str">
            <v>Other</v>
          </cell>
        </row>
        <row r="629">
          <cell r="AC629">
            <v>83</v>
          </cell>
        </row>
        <row r="630">
          <cell r="AC630">
            <v>83</v>
          </cell>
        </row>
        <row r="631">
          <cell r="AC631">
            <v>30</v>
          </cell>
        </row>
        <row r="632">
          <cell r="AC632">
            <v>197</v>
          </cell>
        </row>
        <row r="633">
          <cell r="AC633">
            <v>5</v>
          </cell>
        </row>
        <row r="634">
          <cell r="AC634">
            <v>0</v>
          </cell>
        </row>
        <row r="635">
          <cell r="AC635">
            <v>3</v>
          </cell>
        </row>
        <row r="636">
          <cell r="AC636">
            <v>3</v>
          </cell>
        </row>
        <row r="637">
          <cell r="AC637">
            <v>476</v>
          </cell>
        </row>
        <row r="638">
          <cell r="C638" t="str">
            <v>101</v>
          </cell>
          <cell r="AC638">
            <v>302</v>
          </cell>
          <cell r="AH638" t="str">
            <v>Other</v>
          </cell>
        </row>
        <row r="639">
          <cell r="AC639">
            <v>190</v>
          </cell>
        </row>
        <row r="640">
          <cell r="AC640">
            <v>345</v>
          </cell>
        </row>
        <row r="641">
          <cell r="AC641">
            <v>129</v>
          </cell>
        </row>
        <row r="642">
          <cell r="AC642">
            <v>1232</v>
          </cell>
        </row>
        <row r="643">
          <cell r="AC643">
            <v>19</v>
          </cell>
        </row>
        <row r="644">
          <cell r="AC644">
            <v>18</v>
          </cell>
        </row>
        <row r="645">
          <cell r="AC645">
            <v>0</v>
          </cell>
        </row>
        <row r="646">
          <cell r="AC646">
            <v>0</v>
          </cell>
        </row>
        <row r="647">
          <cell r="AC647">
            <v>2229</v>
          </cell>
        </row>
        <row r="648">
          <cell r="C648" t="str">
            <v>109</v>
          </cell>
          <cell r="AC648">
            <v>299</v>
          </cell>
          <cell r="AH648" t="str">
            <v>Other</v>
          </cell>
        </row>
        <row r="649">
          <cell r="AC649">
            <v>123</v>
          </cell>
        </row>
        <row r="650">
          <cell r="AC650">
            <v>560</v>
          </cell>
        </row>
        <row r="651">
          <cell r="AC651">
            <v>84</v>
          </cell>
        </row>
        <row r="652">
          <cell r="AC652">
            <v>629</v>
          </cell>
        </row>
        <row r="653">
          <cell r="AC653">
            <v>37</v>
          </cell>
        </row>
        <row r="654">
          <cell r="AC654">
            <v>23</v>
          </cell>
        </row>
        <row r="655">
          <cell r="AC655">
            <v>4</v>
          </cell>
        </row>
        <row r="656">
          <cell r="AC656">
            <v>7</v>
          </cell>
        </row>
        <row r="657">
          <cell r="AC657">
            <v>1761</v>
          </cell>
        </row>
        <row r="658">
          <cell r="C658" t="str">
            <v>111</v>
          </cell>
          <cell r="AC658">
            <v>158</v>
          </cell>
          <cell r="AH658" t="str">
            <v>Indirect</v>
          </cell>
        </row>
        <row r="659">
          <cell r="AC659">
            <v>170</v>
          </cell>
        </row>
        <row r="660">
          <cell r="AC660">
            <v>113</v>
          </cell>
        </row>
        <row r="661">
          <cell r="AC661">
            <v>55</v>
          </cell>
        </row>
        <row r="662">
          <cell r="AC662">
            <v>72</v>
          </cell>
        </row>
        <row r="663">
          <cell r="AC663">
            <v>19</v>
          </cell>
        </row>
        <row r="664">
          <cell r="AC664">
            <v>3</v>
          </cell>
        </row>
        <row r="665">
          <cell r="AC665">
            <v>3</v>
          </cell>
        </row>
        <row r="666">
          <cell r="AC666">
            <v>0</v>
          </cell>
        </row>
        <row r="667">
          <cell r="AC667">
            <v>582</v>
          </cell>
        </row>
        <row r="668">
          <cell r="C668" t="str">
            <v>111</v>
          </cell>
          <cell r="AC668">
            <v>84</v>
          </cell>
          <cell r="AH668" t="str">
            <v>Indirect</v>
          </cell>
        </row>
        <row r="669">
          <cell r="AC669">
            <v>48</v>
          </cell>
        </row>
        <row r="670">
          <cell r="AC670">
            <v>31</v>
          </cell>
        </row>
        <row r="671">
          <cell r="AC671">
            <v>108</v>
          </cell>
        </row>
        <row r="672">
          <cell r="AC672">
            <v>13</v>
          </cell>
        </row>
        <row r="673">
          <cell r="AC673">
            <v>4</v>
          </cell>
        </row>
        <row r="674">
          <cell r="AC674">
            <v>0</v>
          </cell>
        </row>
        <row r="675">
          <cell r="AC675">
            <v>0</v>
          </cell>
        </row>
        <row r="676">
          <cell r="AC676">
            <v>0</v>
          </cell>
        </row>
        <row r="677">
          <cell r="AC677">
            <v>285</v>
          </cell>
        </row>
        <row r="678">
          <cell r="C678" t="str">
            <v>111</v>
          </cell>
          <cell r="AC678">
            <v>56</v>
          </cell>
          <cell r="AH678" t="str">
            <v>Indirect</v>
          </cell>
        </row>
        <row r="679">
          <cell r="AC679">
            <v>51</v>
          </cell>
        </row>
        <row r="680">
          <cell r="AC680">
            <v>45</v>
          </cell>
        </row>
        <row r="681">
          <cell r="AC681">
            <v>16</v>
          </cell>
        </row>
        <row r="682">
          <cell r="AC682">
            <v>22</v>
          </cell>
        </row>
        <row r="683">
          <cell r="AC683">
            <v>11</v>
          </cell>
        </row>
        <row r="684">
          <cell r="AC684">
            <v>0</v>
          </cell>
        </row>
        <row r="685">
          <cell r="AC685">
            <v>0</v>
          </cell>
        </row>
        <row r="686">
          <cell r="AC686">
            <v>0</v>
          </cell>
        </row>
        <row r="687">
          <cell r="AC687">
            <v>205</v>
          </cell>
        </row>
        <row r="688">
          <cell r="C688" t="str">
            <v>112</v>
          </cell>
          <cell r="AC688">
            <v>36</v>
          </cell>
          <cell r="AH688" t="str">
            <v>Indirect</v>
          </cell>
        </row>
        <row r="689">
          <cell r="AC689">
            <v>45</v>
          </cell>
        </row>
        <row r="690">
          <cell r="AC690">
            <v>48</v>
          </cell>
        </row>
        <row r="691">
          <cell r="AC691">
            <v>48</v>
          </cell>
        </row>
        <row r="692">
          <cell r="AC692">
            <v>34</v>
          </cell>
        </row>
        <row r="693">
          <cell r="AC693">
            <v>22</v>
          </cell>
        </row>
        <row r="694">
          <cell r="AC694">
            <v>0</v>
          </cell>
        </row>
        <row r="695">
          <cell r="AC695">
            <v>0</v>
          </cell>
        </row>
        <row r="696">
          <cell r="AC696">
            <v>0</v>
          </cell>
        </row>
        <row r="697">
          <cell r="AC697">
            <v>228</v>
          </cell>
        </row>
        <row r="698">
          <cell r="C698" t="str">
            <v>113</v>
          </cell>
          <cell r="AC698">
            <v>17</v>
          </cell>
          <cell r="AH698" t="str">
            <v>Indirect</v>
          </cell>
        </row>
        <row r="699">
          <cell r="AC699">
            <v>25</v>
          </cell>
        </row>
        <row r="700">
          <cell r="AC700">
            <v>14</v>
          </cell>
        </row>
        <row r="701">
          <cell r="AC701">
            <v>5</v>
          </cell>
        </row>
        <row r="702">
          <cell r="AC702">
            <v>7</v>
          </cell>
        </row>
        <row r="703">
          <cell r="AC703">
            <v>3</v>
          </cell>
        </row>
        <row r="704">
          <cell r="AC704">
            <v>0</v>
          </cell>
        </row>
        <row r="705">
          <cell r="AC705">
            <v>0</v>
          </cell>
        </row>
        <row r="706">
          <cell r="AC706">
            <v>0</v>
          </cell>
        </row>
        <row r="707">
          <cell r="AC707">
            <v>80</v>
          </cell>
        </row>
        <row r="708">
          <cell r="C708" t="str">
            <v>113</v>
          </cell>
          <cell r="AC708">
            <v>57</v>
          </cell>
          <cell r="AH708" t="str">
            <v>Indirect</v>
          </cell>
        </row>
        <row r="709">
          <cell r="AC709">
            <v>70</v>
          </cell>
        </row>
        <row r="710">
          <cell r="AC710">
            <v>32</v>
          </cell>
        </row>
        <row r="711">
          <cell r="AC711">
            <v>14</v>
          </cell>
        </row>
        <row r="712">
          <cell r="AC712">
            <v>17</v>
          </cell>
        </row>
        <row r="713">
          <cell r="AC713">
            <v>6</v>
          </cell>
        </row>
        <row r="714">
          <cell r="AC714">
            <v>3</v>
          </cell>
        </row>
        <row r="715">
          <cell r="AC715">
            <v>0</v>
          </cell>
        </row>
        <row r="716">
          <cell r="AC716">
            <v>0</v>
          </cell>
        </row>
        <row r="717">
          <cell r="AC717">
            <v>203</v>
          </cell>
        </row>
        <row r="718">
          <cell r="C718" t="str">
            <v>113</v>
          </cell>
          <cell r="AC718">
            <v>76</v>
          </cell>
          <cell r="AH718" t="str">
            <v>Indirect</v>
          </cell>
        </row>
        <row r="719">
          <cell r="AC719">
            <v>129</v>
          </cell>
        </row>
        <row r="720">
          <cell r="AC720">
            <v>31</v>
          </cell>
        </row>
        <row r="721">
          <cell r="AC721">
            <v>19</v>
          </cell>
        </row>
        <row r="722">
          <cell r="AC722">
            <v>18</v>
          </cell>
        </row>
        <row r="723">
          <cell r="AC723">
            <v>18</v>
          </cell>
        </row>
        <row r="724">
          <cell r="AC724">
            <v>0</v>
          </cell>
        </row>
        <row r="725">
          <cell r="AC725">
            <v>3</v>
          </cell>
        </row>
        <row r="726">
          <cell r="AC726">
            <v>0</v>
          </cell>
        </row>
        <row r="727">
          <cell r="AC727">
            <v>296</v>
          </cell>
        </row>
        <row r="728">
          <cell r="C728" t="str">
            <v>114</v>
          </cell>
          <cell r="AC728">
            <v>176</v>
          </cell>
          <cell r="AH728" t="str">
            <v>Indirect</v>
          </cell>
        </row>
        <row r="729">
          <cell r="AC729">
            <v>170</v>
          </cell>
        </row>
        <row r="730">
          <cell r="AC730">
            <v>125</v>
          </cell>
        </row>
        <row r="731">
          <cell r="AC731">
            <v>64</v>
          </cell>
        </row>
        <row r="732">
          <cell r="AC732">
            <v>55</v>
          </cell>
        </row>
        <row r="733">
          <cell r="AC733">
            <v>28</v>
          </cell>
        </row>
        <row r="734">
          <cell r="AC734">
            <v>3</v>
          </cell>
        </row>
        <row r="735">
          <cell r="AC735">
            <v>3</v>
          </cell>
        </row>
        <row r="736">
          <cell r="AC736">
            <v>4</v>
          </cell>
        </row>
        <row r="737">
          <cell r="AC737">
            <v>619</v>
          </cell>
        </row>
        <row r="738">
          <cell r="C738" t="str">
            <v>115</v>
          </cell>
          <cell r="AC738">
            <v>39</v>
          </cell>
          <cell r="AH738" t="str">
            <v>Indirect</v>
          </cell>
        </row>
        <row r="739">
          <cell r="AC739">
            <v>71</v>
          </cell>
        </row>
        <row r="740">
          <cell r="AC740">
            <v>21</v>
          </cell>
        </row>
        <row r="741">
          <cell r="AC741">
            <v>16</v>
          </cell>
        </row>
        <row r="742">
          <cell r="AC742">
            <v>16</v>
          </cell>
        </row>
        <row r="743">
          <cell r="AC743">
            <v>3</v>
          </cell>
        </row>
        <row r="744">
          <cell r="AC744">
            <v>0</v>
          </cell>
        </row>
        <row r="745">
          <cell r="AC745">
            <v>0</v>
          </cell>
        </row>
        <row r="746">
          <cell r="AC746">
            <v>0</v>
          </cell>
        </row>
        <row r="747">
          <cell r="AC747">
            <v>166</v>
          </cell>
        </row>
        <row r="748">
          <cell r="C748" t="str">
            <v>116</v>
          </cell>
          <cell r="AC748">
            <v>26</v>
          </cell>
          <cell r="AH748" t="str">
            <v>Indirect</v>
          </cell>
        </row>
        <row r="749">
          <cell r="AC749">
            <v>24</v>
          </cell>
        </row>
        <row r="750">
          <cell r="AC750">
            <v>12</v>
          </cell>
        </row>
        <row r="751">
          <cell r="AC751">
            <v>10</v>
          </cell>
        </row>
        <row r="752">
          <cell r="AC752">
            <v>8</v>
          </cell>
        </row>
        <row r="753">
          <cell r="AC753">
            <v>3</v>
          </cell>
        </row>
        <row r="754">
          <cell r="AC754">
            <v>0</v>
          </cell>
        </row>
        <row r="755">
          <cell r="AC755">
            <v>0</v>
          </cell>
        </row>
        <row r="756">
          <cell r="AC756">
            <v>3</v>
          </cell>
        </row>
        <row r="757">
          <cell r="AC757">
            <v>86</v>
          </cell>
        </row>
        <row r="758">
          <cell r="C758" t="str">
            <v>116</v>
          </cell>
          <cell r="AC758">
            <v>91</v>
          </cell>
          <cell r="AH758" t="str">
            <v>Indirect</v>
          </cell>
        </row>
        <row r="759">
          <cell r="AC759">
            <v>79</v>
          </cell>
        </row>
        <row r="760">
          <cell r="AC760">
            <v>29</v>
          </cell>
        </row>
        <row r="761">
          <cell r="AC761">
            <v>43</v>
          </cell>
        </row>
        <row r="762">
          <cell r="AC762">
            <v>26</v>
          </cell>
        </row>
        <row r="763">
          <cell r="AC763">
            <v>3</v>
          </cell>
        </row>
        <row r="764">
          <cell r="AC764">
            <v>0</v>
          </cell>
        </row>
        <row r="765">
          <cell r="AC765">
            <v>0</v>
          </cell>
        </row>
        <row r="766">
          <cell r="AC766">
            <v>0</v>
          </cell>
        </row>
        <row r="767">
          <cell r="AC767">
            <v>271</v>
          </cell>
        </row>
        <row r="768">
          <cell r="C768" t="str">
            <v>117</v>
          </cell>
          <cell r="AC768">
            <v>112</v>
          </cell>
          <cell r="AH768" t="str">
            <v>Indirect</v>
          </cell>
        </row>
        <row r="769">
          <cell r="AC769">
            <v>89</v>
          </cell>
        </row>
        <row r="770">
          <cell r="AC770">
            <v>49</v>
          </cell>
        </row>
        <row r="771">
          <cell r="AC771">
            <v>23</v>
          </cell>
        </row>
        <row r="772">
          <cell r="AC772">
            <v>14</v>
          </cell>
        </row>
        <row r="773">
          <cell r="AC773">
            <v>7</v>
          </cell>
        </row>
        <row r="774">
          <cell r="AC774">
            <v>4</v>
          </cell>
        </row>
        <row r="775">
          <cell r="AC775">
            <v>8</v>
          </cell>
        </row>
        <row r="776">
          <cell r="AC776">
            <v>3</v>
          </cell>
        </row>
        <row r="777">
          <cell r="AC777">
            <v>302</v>
          </cell>
        </row>
        <row r="778">
          <cell r="C778" t="str">
            <v>117</v>
          </cell>
          <cell r="AC778">
            <v>220</v>
          </cell>
          <cell r="AH778" t="str">
            <v>Indirect</v>
          </cell>
        </row>
        <row r="779">
          <cell r="AC779">
            <v>197</v>
          </cell>
        </row>
        <row r="780">
          <cell r="AC780">
            <v>96</v>
          </cell>
        </row>
        <row r="781">
          <cell r="AC781">
            <v>31</v>
          </cell>
        </row>
        <row r="782">
          <cell r="AC782">
            <v>53</v>
          </cell>
        </row>
        <row r="783">
          <cell r="AC783">
            <v>13</v>
          </cell>
        </row>
        <row r="784">
          <cell r="AC784">
            <v>3</v>
          </cell>
        </row>
        <row r="785">
          <cell r="AC785">
            <v>4</v>
          </cell>
        </row>
        <row r="786">
          <cell r="AC786">
            <v>0</v>
          </cell>
        </row>
        <row r="787">
          <cell r="AC787">
            <v>627</v>
          </cell>
        </row>
        <row r="788">
          <cell r="C788" t="str">
            <v>117</v>
          </cell>
          <cell r="AC788">
            <v>18</v>
          </cell>
          <cell r="AH788" t="str">
            <v>Indirect</v>
          </cell>
        </row>
        <row r="789">
          <cell r="AC789">
            <v>35</v>
          </cell>
        </row>
        <row r="790">
          <cell r="AC790">
            <v>4</v>
          </cell>
        </row>
        <row r="791">
          <cell r="AC791">
            <v>3</v>
          </cell>
        </row>
        <row r="792">
          <cell r="AC792">
            <v>0</v>
          </cell>
        </row>
        <row r="793">
          <cell r="AC793">
            <v>0</v>
          </cell>
        </row>
        <row r="794">
          <cell r="AC794">
            <v>0</v>
          </cell>
        </row>
        <row r="795">
          <cell r="AC795">
            <v>3</v>
          </cell>
        </row>
        <row r="796">
          <cell r="AC796">
            <v>3</v>
          </cell>
        </row>
        <row r="797">
          <cell r="AC797">
            <v>65</v>
          </cell>
        </row>
        <row r="798">
          <cell r="C798" t="str">
            <v>117</v>
          </cell>
          <cell r="AC798">
            <v>1570</v>
          </cell>
          <cell r="AH798" t="str">
            <v>Indirect</v>
          </cell>
        </row>
        <row r="799">
          <cell r="AC799">
            <v>1406</v>
          </cell>
        </row>
        <row r="800">
          <cell r="AC800">
            <v>886</v>
          </cell>
        </row>
        <row r="801">
          <cell r="AC801">
            <v>370</v>
          </cell>
        </row>
        <row r="802">
          <cell r="AC802">
            <v>398</v>
          </cell>
        </row>
        <row r="803">
          <cell r="AC803">
            <v>115</v>
          </cell>
        </row>
        <row r="804">
          <cell r="AC804">
            <v>26</v>
          </cell>
        </row>
        <row r="805">
          <cell r="AC805">
            <v>64</v>
          </cell>
        </row>
        <row r="806">
          <cell r="AC806">
            <v>3</v>
          </cell>
        </row>
        <row r="807">
          <cell r="AC807">
            <v>4839</v>
          </cell>
        </row>
        <row r="808">
          <cell r="C808" t="str">
            <v>118</v>
          </cell>
          <cell r="AC808">
            <v>6</v>
          </cell>
          <cell r="AH808" t="str">
            <v>Indirect</v>
          </cell>
        </row>
        <row r="809">
          <cell r="AC809">
            <v>6</v>
          </cell>
        </row>
        <row r="810">
          <cell r="AC810">
            <v>23</v>
          </cell>
        </row>
        <row r="811">
          <cell r="AC811">
            <v>0</v>
          </cell>
        </row>
        <row r="812">
          <cell r="AC812">
            <v>3</v>
          </cell>
        </row>
        <row r="813">
          <cell r="AC813">
            <v>0</v>
          </cell>
        </row>
        <row r="814">
          <cell r="AC814">
            <v>0</v>
          </cell>
        </row>
        <row r="815">
          <cell r="AC815">
            <v>0</v>
          </cell>
        </row>
        <row r="816">
          <cell r="AC816">
            <v>0</v>
          </cell>
        </row>
        <row r="817">
          <cell r="AC817">
            <v>34</v>
          </cell>
        </row>
        <row r="818">
          <cell r="C818" t="str">
            <v>118</v>
          </cell>
          <cell r="AC818">
            <v>134</v>
          </cell>
          <cell r="AH818" t="str">
            <v>Indirect</v>
          </cell>
        </row>
        <row r="819">
          <cell r="AC819">
            <v>120</v>
          </cell>
        </row>
        <row r="820">
          <cell r="AC820">
            <v>49</v>
          </cell>
        </row>
        <row r="821">
          <cell r="AC821">
            <v>28</v>
          </cell>
        </row>
        <row r="822">
          <cell r="AC822">
            <v>29</v>
          </cell>
        </row>
        <row r="823">
          <cell r="AC823">
            <v>13</v>
          </cell>
        </row>
        <row r="824">
          <cell r="AC824">
            <v>3</v>
          </cell>
        </row>
        <row r="825">
          <cell r="AC825">
            <v>3</v>
          </cell>
        </row>
        <row r="826">
          <cell r="AC826">
            <v>3</v>
          </cell>
        </row>
        <row r="827">
          <cell r="AC827">
            <v>382</v>
          </cell>
        </row>
        <row r="828">
          <cell r="C828" t="str">
            <v>119</v>
          </cell>
          <cell r="AC828">
            <v>4</v>
          </cell>
          <cell r="AH828" t="str">
            <v>Indirect</v>
          </cell>
        </row>
        <row r="829">
          <cell r="AC829">
            <v>5</v>
          </cell>
        </row>
        <row r="830">
          <cell r="AC830">
            <v>3</v>
          </cell>
        </row>
        <row r="831">
          <cell r="AC831">
            <v>0</v>
          </cell>
        </row>
        <row r="832">
          <cell r="AC832">
            <v>0</v>
          </cell>
        </row>
        <row r="833">
          <cell r="AC833">
            <v>0</v>
          </cell>
        </row>
        <row r="834">
          <cell r="AC834">
            <v>0</v>
          </cell>
        </row>
        <row r="835">
          <cell r="AC835">
            <v>0</v>
          </cell>
        </row>
        <row r="836">
          <cell r="AC836">
            <v>0</v>
          </cell>
        </row>
        <row r="837">
          <cell r="AC837">
            <v>15</v>
          </cell>
        </row>
        <row r="838">
          <cell r="C838" t="str">
            <v>119</v>
          </cell>
          <cell r="AC838">
            <v>86</v>
          </cell>
          <cell r="AH838" t="str">
            <v>Indirect</v>
          </cell>
        </row>
        <row r="839">
          <cell r="AC839">
            <v>71</v>
          </cell>
        </row>
        <row r="840">
          <cell r="AC840">
            <v>77</v>
          </cell>
        </row>
        <row r="841">
          <cell r="AC841">
            <v>23</v>
          </cell>
        </row>
        <row r="842">
          <cell r="AC842">
            <v>30</v>
          </cell>
        </row>
        <row r="843">
          <cell r="AC843">
            <v>3</v>
          </cell>
        </row>
        <row r="844">
          <cell r="AC844">
            <v>0</v>
          </cell>
        </row>
        <row r="845">
          <cell r="AC845">
            <v>3</v>
          </cell>
        </row>
        <row r="846">
          <cell r="AC846">
            <v>0</v>
          </cell>
        </row>
        <row r="847">
          <cell r="AC847">
            <v>292</v>
          </cell>
        </row>
        <row r="848">
          <cell r="C848" t="str">
            <v>119</v>
          </cell>
          <cell r="AC848">
            <v>530</v>
          </cell>
          <cell r="AH848" t="str">
            <v>Indirect</v>
          </cell>
        </row>
        <row r="849">
          <cell r="AC849">
            <v>420</v>
          </cell>
        </row>
        <row r="850">
          <cell r="AC850">
            <v>229</v>
          </cell>
        </row>
        <row r="851">
          <cell r="AC851">
            <v>99</v>
          </cell>
        </row>
        <row r="852">
          <cell r="AC852">
            <v>136</v>
          </cell>
        </row>
        <row r="853">
          <cell r="AC853">
            <v>33</v>
          </cell>
        </row>
        <row r="854">
          <cell r="AC854">
            <v>4</v>
          </cell>
        </row>
        <row r="855">
          <cell r="AC855">
            <v>15</v>
          </cell>
        </row>
        <row r="856">
          <cell r="AC856">
            <v>4</v>
          </cell>
        </row>
        <row r="857">
          <cell r="AC857">
            <v>1474</v>
          </cell>
        </row>
        <row r="858">
          <cell r="C858" t="str">
            <v>121</v>
          </cell>
          <cell r="AC858">
            <v>161</v>
          </cell>
          <cell r="AH858" t="str">
            <v>Other</v>
          </cell>
        </row>
        <row r="859">
          <cell r="AC859">
            <v>103</v>
          </cell>
        </row>
        <row r="860">
          <cell r="AC860">
            <v>88</v>
          </cell>
        </row>
        <row r="861">
          <cell r="AC861">
            <v>40</v>
          </cell>
        </row>
        <row r="862">
          <cell r="AC862">
            <v>43</v>
          </cell>
        </row>
        <row r="863">
          <cell r="AC863">
            <v>16</v>
          </cell>
        </row>
        <row r="864">
          <cell r="AC864">
            <v>4</v>
          </cell>
        </row>
        <row r="865">
          <cell r="AC865">
            <v>3</v>
          </cell>
        </row>
        <row r="866">
          <cell r="AC866">
            <v>0</v>
          </cell>
        </row>
        <row r="867">
          <cell r="AC867">
            <v>452</v>
          </cell>
        </row>
        <row r="868">
          <cell r="C868" t="str">
            <v>121</v>
          </cell>
          <cell r="AC868">
            <v>138</v>
          </cell>
          <cell r="AH868" t="str">
            <v>Other</v>
          </cell>
        </row>
        <row r="869">
          <cell r="AC869">
            <v>171</v>
          </cell>
        </row>
        <row r="870">
          <cell r="AC870">
            <v>87</v>
          </cell>
        </row>
        <row r="871">
          <cell r="AC871">
            <v>54</v>
          </cell>
        </row>
        <row r="872">
          <cell r="AC872">
            <v>74</v>
          </cell>
        </row>
        <row r="873">
          <cell r="AC873">
            <v>32</v>
          </cell>
        </row>
        <row r="874">
          <cell r="AC874">
            <v>3</v>
          </cell>
        </row>
        <row r="875">
          <cell r="AC875">
            <v>3</v>
          </cell>
        </row>
        <row r="876">
          <cell r="AC876">
            <v>0</v>
          </cell>
        </row>
        <row r="877">
          <cell r="AC877">
            <v>565</v>
          </cell>
        </row>
        <row r="878">
          <cell r="C878" t="str">
            <v>121</v>
          </cell>
          <cell r="AC878">
            <v>25</v>
          </cell>
          <cell r="AH878" t="str">
            <v>Other</v>
          </cell>
        </row>
        <row r="879">
          <cell r="AC879">
            <v>18</v>
          </cell>
        </row>
        <row r="880">
          <cell r="AC880">
            <v>9</v>
          </cell>
        </row>
        <row r="881">
          <cell r="AC881">
            <v>8</v>
          </cell>
        </row>
        <row r="882">
          <cell r="AC882">
            <v>14</v>
          </cell>
        </row>
        <row r="883">
          <cell r="AC883">
            <v>16</v>
          </cell>
        </row>
        <row r="884">
          <cell r="AC884">
            <v>0</v>
          </cell>
        </row>
        <row r="885">
          <cell r="AC885">
            <v>0</v>
          </cell>
        </row>
        <row r="886">
          <cell r="AC886">
            <v>0</v>
          </cell>
        </row>
        <row r="887">
          <cell r="AC887">
            <v>96</v>
          </cell>
        </row>
        <row r="888">
          <cell r="C888" t="str">
            <v>121</v>
          </cell>
          <cell r="AC888">
            <v>355</v>
          </cell>
          <cell r="AH888" t="str">
            <v>Other</v>
          </cell>
        </row>
        <row r="889">
          <cell r="AC889">
            <v>544</v>
          </cell>
        </row>
        <row r="890">
          <cell r="AC890">
            <v>86</v>
          </cell>
        </row>
        <row r="891">
          <cell r="AC891">
            <v>671</v>
          </cell>
        </row>
        <row r="892">
          <cell r="AC892">
            <v>253</v>
          </cell>
        </row>
        <row r="893">
          <cell r="AC893">
            <v>83</v>
          </cell>
        </row>
        <row r="894">
          <cell r="AC894">
            <v>0</v>
          </cell>
        </row>
        <row r="895">
          <cell r="AC895">
            <v>9</v>
          </cell>
        </row>
        <row r="896">
          <cell r="AC896">
            <v>5</v>
          </cell>
        </row>
        <row r="897">
          <cell r="AC897">
            <v>2008</v>
          </cell>
        </row>
        <row r="898">
          <cell r="C898" t="str">
            <v>122</v>
          </cell>
          <cell r="AC898">
            <v>0</v>
          </cell>
          <cell r="AH898" t="str">
            <v>Other</v>
          </cell>
        </row>
        <row r="899">
          <cell r="AC899">
            <v>0</v>
          </cell>
        </row>
        <row r="900">
          <cell r="AC900">
            <v>0</v>
          </cell>
        </row>
        <row r="901">
          <cell r="AC901">
            <v>0</v>
          </cell>
        </row>
        <row r="902">
          <cell r="AC902">
            <v>0</v>
          </cell>
        </row>
        <row r="903">
          <cell r="AC903">
            <v>0</v>
          </cell>
        </row>
        <row r="904">
          <cell r="AC904">
            <v>0</v>
          </cell>
        </row>
        <row r="905">
          <cell r="AC905">
            <v>0</v>
          </cell>
        </row>
        <row r="906">
          <cell r="AC906">
            <v>0</v>
          </cell>
        </row>
        <row r="907">
          <cell r="AC907">
            <v>4</v>
          </cell>
        </row>
        <row r="908">
          <cell r="C908" t="str">
            <v>131</v>
          </cell>
          <cell r="AC908">
            <v>3</v>
          </cell>
          <cell r="AH908" t="str">
            <v>Other</v>
          </cell>
        </row>
        <row r="909">
          <cell r="AC909">
            <v>9</v>
          </cell>
        </row>
        <row r="910">
          <cell r="AC910">
            <v>0</v>
          </cell>
        </row>
        <row r="911">
          <cell r="AC911">
            <v>0</v>
          </cell>
        </row>
        <row r="912">
          <cell r="AC912">
            <v>0</v>
          </cell>
        </row>
        <row r="913">
          <cell r="AC913">
            <v>0</v>
          </cell>
        </row>
        <row r="914">
          <cell r="AC914">
            <v>0</v>
          </cell>
        </row>
        <row r="915">
          <cell r="AC915">
            <v>0</v>
          </cell>
        </row>
        <row r="916">
          <cell r="AC916">
            <v>0</v>
          </cell>
        </row>
        <row r="917">
          <cell r="AC917">
            <v>14</v>
          </cell>
        </row>
        <row r="918">
          <cell r="C918" t="str">
            <v>131</v>
          </cell>
          <cell r="AC918">
            <v>15</v>
          </cell>
          <cell r="AH918" t="str">
            <v>Other</v>
          </cell>
        </row>
        <row r="919">
          <cell r="AC919">
            <v>20</v>
          </cell>
        </row>
        <row r="920">
          <cell r="AC920">
            <v>10</v>
          </cell>
        </row>
        <row r="921">
          <cell r="AC921">
            <v>3</v>
          </cell>
        </row>
        <row r="922">
          <cell r="AC922">
            <v>10</v>
          </cell>
        </row>
        <row r="923">
          <cell r="AC923">
            <v>3</v>
          </cell>
        </row>
        <row r="924">
          <cell r="AC924">
            <v>0</v>
          </cell>
        </row>
        <row r="925">
          <cell r="AC925">
            <v>0</v>
          </cell>
        </row>
        <row r="926">
          <cell r="AC926">
            <v>0</v>
          </cell>
        </row>
        <row r="927">
          <cell r="AC927">
            <v>70</v>
          </cell>
        </row>
        <row r="928">
          <cell r="C928" t="str">
            <v>131</v>
          </cell>
          <cell r="AC928">
            <v>15</v>
          </cell>
          <cell r="AH928" t="str">
            <v>Other</v>
          </cell>
        </row>
        <row r="929">
          <cell r="AC929">
            <v>22</v>
          </cell>
        </row>
        <row r="930">
          <cell r="AC930">
            <v>8</v>
          </cell>
        </row>
        <row r="931">
          <cell r="AC931">
            <v>3</v>
          </cell>
        </row>
        <row r="932">
          <cell r="AC932">
            <v>7</v>
          </cell>
        </row>
        <row r="933">
          <cell r="AC933">
            <v>0</v>
          </cell>
        </row>
        <row r="934">
          <cell r="AC934">
            <v>0</v>
          </cell>
        </row>
        <row r="935">
          <cell r="AC935">
            <v>0</v>
          </cell>
        </row>
        <row r="936">
          <cell r="AC936">
            <v>0</v>
          </cell>
        </row>
        <row r="937">
          <cell r="AC937">
            <v>60</v>
          </cell>
        </row>
        <row r="938">
          <cell r="C938" t="str">
            <v>132</v>
          </cell>
          <cell r="AC938">
            <v>108</v>
          </cell>
          <cell r="AH938" t="str">
            <v>Other</v>
          </cell>
        </row>
        <row r="939">
          <cell r="AC939">
            <v>107</v>
          </cell>
        </row>
        <row r="940">
          <cell r="AC940">
            <v>99</v>
          </cell>
        </row>
        <row r="941">
          <cell r="AC941">
            <v>29</v>
          </cell>
        </row>
        <row r="942">
          <cell r="AC942">
            <v>25</v>
          </cell>
        </row>
        <row r="943">
          <cell r="AC943">
            <v>12</v>
          </cell>
        </row>
        <row r="944">
          <cell r="AC944">
            <v>3</v>
          </cell>
        </row>
        <row r="945">
          <cell r="AC945">
            <v>0</v>
          </cell>
        </row>
        <row r="946">
          <cell r="AC946">
            <v>0</v>
          </cell>
        </row>
        <row r="947">
          <cell r="AC947">
            <v>385</v>
          </cell>
        </row>
        <row r="948">
          <cell r="C948" t="str">
            <v>133</v>
          </cell>
          <cell r="AC948">
            <v>30</v>
          </cell>
          <cell r="AH948" t="str">
            <v>Other</v>
          </cell>
        </row>
        <row r="949">
          <cell r="AC949">
            <v>41</v>
          </cell>
        </row>
        <row r="950">
          <cell r="AC950">
            <v>12</v>
          </cell>
        </row>
        <row r="951">
          <cell r="AC951">
            <v>5</v>
          </cell>
        </row>
        <row r="952">
          <cell r="AC952">
            <v>9</v>
          </cell>
        </row>
        <row r="953">
          <cell r="AC953">
            <v>0</v>
          </cell>
        </row>
        <row r="954">
          <cell r="AC954">
            <v>0</v>
          </cell>
        </row>
        <row r="955">
          <cell r="AC955">
            <v>0</v>
          </cell>
        </row>
        <row r="956">
          <cell r="AC956">
            <v>0</v>
          </cell>
        </row>
        <row r="957">
          <cell r="AC957">
            <v>95</v>
          </cell>
        </row>
        <row r="958">
          <cell r="C958" t="str">
            <v>133</v>
          </cell>
          <cell r="AC958">
            <v>14</v>
          </cell>
          <cell r="AH958" t="str">
            <v>Other</v>
          </cell>
        </row>
        <row r="959">
          <cell r="AC959">
            <v>15</v>
          </cell>
        </row>
        <row r="960">
          <cell r="AC960">
            <v>19</v>
          </cell>
        </row>
        <row r="961">
          <cell r="AC961">
            <v>10</v>
          </cell>
        </row>
        <row r="962">
          <cell r="AC962">
            <v>6</v>
          </cell>
        </row>
        <row r="963">
          <cell r="AC963">
            <v>4</v>
          </cell>
        </row>
        <row r="964">
          <cell r="AC964">
            <v>0</v>
          </cell>
        </row>
        <row r="965">
          <cell r="AC965">
            <v>0</v>
          </cell>
        </row>
        <row r="966">
          <cell r="AC966">
            <v>0</v>
          </cell>
        </row>
        <row r="967">
          <cell r="AC967">
            <v>72</v>
          </cell>
        </row>
        <row r="968">
          <cell r="C968" t="str">
            <v>133</v>
          </cell>
          <cell r="AC968">
            <v>481</v>
          </cell>
          <cell r="AH968" t="str">
            <v>Other</v>
          </cell>
        </row>
        <row r="969">
          <cell r="AC969">
            <v>471</v>
          </cell>
        </row>
        <row r="970">
          <cell r="AC970">
            <v>359</v>
          </cell>
        </row>
        <row r="971">
          <cell r="AC971">
            <v>105</v>
          </cell>
        </row>
        <row r="972">
          <cell r="AC972">
            <v>191</v>
          </cell>
        </row>
        <row r="973">
          <cell r="AC973">
            <v>35</v>
          </cell>
        </row>
        <row r="974">
          <cell r="AC974">
            <v>9</v>
          </cell>
        </row>
        <row r="975">
          <cell r="AC975">
            <v>13</v>
          </cell>
        </row>
        <row r="976">
          <cell r="AC976">
            <v>0</v>
          </cell>
        </row>
        <row r="977">
          <cell r="AC977">
            <v>1671</v>
          </cell>
        </row>
        <row r="978">
          <cell r="C978" t="str">
            <v>133</v>
          </cell>
          <cell r="AC978">
            <v>236</v>
          </cell>
          <cell r="AH978" t="str">
            <v>Other</v>
          </cell>
        </row>
        <row r="979">
          <cell r="AC979">
            <v>179</v>
          </cell>
        </row>
        <row r="980">
          <cell r="AC980">
            <v>153</v>
          </cell>
        </row>
        <row r="981">
          <cell r="AC981">
            <v>42</v>
          </cell>
        </row>
        <row r="982">
          <cell r="AC982">
            <v>84</v>
          </cell>
        </row>
        <row r="983">
          <cell r="AC983">
            <v>3</v>
          </cell>
        </row>
        <row r="984">
          <cell r="AC984">
            <v>3</v>
          </cell>
        </row>
        <row r="985">
          <cell r="AC985">
            <v>4</v>
          </cell>
        </row>
        <row r="986">
          <cell r="AC986">
            <v>0</v>
          </cell>
        </row>
        <row r="987">
          <cell r="AC987">
            <v>708</v>
          </cell>
        </row>
        <row r="988">
          <cell r="C988" t="str">
            <v>134</v>
          </cell>
          <cell r="AC988">
            <v>25</v>
          </cell>
          <cell r="AH988" t="str">
            <v>Other</v>
          </cell>
        </row>
        <row r="989">
          <cell r="AC989">
            <v>47</v>
          </cell>
        </row>
        <row r="990">
          <cell r="AC990">
            <v>8</v>
          </cell>
        </row>
        <row r="991">
          <cell r="AC991">
            <v>5</v>
          </cell>
        </row>
        <row r="992">
          <cell r="AC992">
            <v>3</v>
          </cell>
        </row>
        <row r="993">
          <cell r="AC993">
            <v>3</v>
          </cell>
        </row>
        <row r="994">
          <cell r="AC994">
            <v>0</v>
          </cell>
        </row>
        <row r="995">
          <cell r="AC995">
            <v>0</v>
          </cell>
        </row>
        <row r="996">
          <cell r="AC996">
            <v>5</v>
          </cell>
        </row>
        <row r="997">
          <cell r="AC997">
            <v>96</v>
          </cell>
        </row>
        <row r="998">
          <cell r="C998" t="str">
            <v>135</v>
          </cell>
          <cell r="AC998">
            <v>1127</v>
          </cell>
          <cell r="AH998" t="str">
            <v>Other</v>
          </cell>
        </row>
        <row r="999">
          <cell r="AC999">
            <v>930</v>
          </cell>
        </row>
        <row r="1000">
          <cell r="AC1000">
            <v>465</v>
          </cell>
        </row>
        <row r="1001">
          <cell r="AC1001">
            <v>135</v>
          </cell>
        </row>
        <row r="1002">
          <cell r="AC1002">
            <v>224</v>
          </cell>
        </row>
        <row r="1003">
          <cell r="AC1003">
            <v>27</v>
          </cell>
        </row>
        <row r="1004">
          <cell r="AC1004">
            <v>4</v>
          </cell>
        </row>
        <row r="1005">
          <cell r="AC1005">
            <v>23</v>
          </cell>
        </row>
        <row r="1006">
          <cell r="AC1006">
            <v>7</v>
          </cell>
        </row>
        <row r="1007">
          <cell r="AC1007">
            <v>2933</v>
          </cell>
        </row>
        <row r="1008">
          <cell r="C1008" t="str">
            <v>135</v>
          </cell>
          <cell r="AC1008">
            <v>51</v>
          </cell>
          <cell r="AH1008" t="str">
            <v>Other</v>
          </cell>
        </row>
        <row r="1009">
          <cell r="AC1009">
            <v>81</v>
          </cell>
        </row>
        <row r="1010">
          <cell r="AC1010">
            <v>19</v>
          </cell>
        </row>
        <row r="1011">
          <cell r="AC1011">
            <v>14</v>
          </cell>
        </row>
        <row r="1012">
          <cell r="AC1012">
            <v>11</v>
          </cell>
        </row>
        <row r="1013">
          <cell r="AC1013">
            <v>4</v>
          </cell>
        </row>
        <row r="1014">
          <cell r="AC1014">
            <v>0</v>
          </cell>
        </row>
        <row r="1015">
          <cell r="AC1015">
            <v>0</v>
          </cell>
        </row>
        <row r="1016">
          <cell r="AC1016">
            <v>0</v>
          </cell>
        </row>
        <row r="1017">
          <cell r="AC1017">
            <v>195</v>
          </cell>
        </row>
        <row r="1018">
          <cell r="C1018" t="str">
            <v>141</v>
          </cell>
          <cell r="AC1018">
            <v>193</v>
          </cell>
          <cell r="AH1018" t="str">
            <v>Indirect</v>
          </cell>
        </row>
        <row r="1019">
          <cell r="AC1019">
            <v>118</v>
          </cell>
        </row>
        <row r="1020">
          <cell r="AC1020">
            <v>201</v>
          </cell>
        </row>
        <row r="1021">
          <cell r="AC1021">
            <v>27</v>
          </cell>
        </row>
        <row r="1022">
          <cell r="AC1022">
            <v>63</v>
          </cell>
        </row>
        <row r="1023">
          <cell r="AC1023">
            <v>51</v>
          </cell>
        </row>
        <row r="1024">
          <cell r="AC1024">
            <v>0</v>
          </cell>
        </row>
        <row r="1025">
          <cell r="AC1025">
            <v>3</v>
          </cell>
        </row>
        <row r="1026">
          <cell r="AC1026">
            <v>0</v>
          </cell>
        </row>
        <row r="1027">
          <cell r="AC1027">
            <v>646</v>
          </cell>
        </row>
        <row r="1028">
          <cell r="C1028" t="str">
            <v>141</v>
          </cell>
          <cell r="AC1028">
            <v>10</v>
          </cell>
          <cell r="AH1028" t="str">
            <v>Indirect</v>
          </cell>
        </row>
        <row r="1029">
          <cell r="AC1029">
            <v>23</v>
          </cell>
        </row>
        <row r="1030">
          <cell r="AC1030">
            <v>14</v>
          </cell>
        </row>
        <row r="1031">
          <cell r="AC1031">
            <v>0</v>
          </cell>
        </row>
        <row r="1032">
          <cell r="AC1032">
            <v>11</v>
          </cell>
        </row>
        <row r="1033">
          <cell r="AC1033">
            <v>3</v>
          </cell>
        </row>
        <row r="1034">
          <cell r="AC1034">
            <v>0</v>
          </cell>
        </row>
        <row r="1035">
          <cell r="AC1035">
            <v>3</v>
          </cell>
        </row>
        <row r="1036">
          <cell r="AC1036">
            <v>0</v>
          </cell>
        </row>
        <row r="1037">
          <cell r="AC1037">
            <v>58</v>
          </cell>
        </row>
        <row r="1038">
          <cell r="C1038" t="str">
            <v>141</v>
          </cell>
          <cell r="AC1038">
            <v>58</v>
          </cell>
          <cell r="AH1038" t="str">
            <v>Indirect</v>
          </cell>
        </row>
        <row r="1039">
          <cell r="AC1039">
            <v>86</v>
          </cell>
        </row>
        <row r="1040">
          <cell r="AC1040">
            <v>50</v>
          </cell>
        </row>
        <row r="1041">
          <cell r="AC1041">
            <v>11</v>
          </cell>
        </row>
        <row r="1042">
          <cell r="AC1042">
            <v>36</v>
          </cell>
        </row>
        <row r="1043">
          <cell r="AC1043">
            <v>14</v>
          </cell>
        </row>
        <row r="1044">
          <cell r="AC1044">
            <v>3</v>
          </cell>
        </row>
        <row r="1045">
          <cell r="AC1045">
            <v>5</v>
          </cell>
        </row>
        <row r="1046">
          <cell r="AC1046">
            <v>0</v>
          </cell>
        </row>
        <row r="1047">
          <cell r="AC1047">
            <v>256</v>
          </cell>
        </row>
        <row r="1048">
          <cell r="C1048" t="str">
            <v>149</v>
          </cell>
          <cell r="AC1048">
            <v>47</v>
          </cell>
          <cell r="AH1048" t="str">
            <v>Indirect</v>
          </cell>
        </row>
        <row r="1049">
          <cell r="AC1049">
            <v>43</v>
          </cell>
        </row>
        <row r="1050">
          <cell r="AC1050">
            <v>32</v>
          </cell>
        </row>
        <row r="1051">
          <cell r="AC1051">
            <v>3</v>
          </cell>
        </row>
        <row r="1052">
          <cell r="AC1052">
            <v>13</v>
          </cell>
        </row>
        <row r="1053">
          <cell r="AC1053">
            <v>3</v>
          </cell>
        </row>
        <row r="1054">
          <cell r="AC1054">
            <v>3</v>
          </cell>
        </row>
        <row r="1055">
          <cell r="AC1055">
            <v>0</v>
          </cell>
        </row>
        <row r="1056">
          <cell r="AC1056">
            <v>0</v>
          </cell>
        </row>
        <row r="1057">
          <cell r="AC1057">
            <v>140</v>
          </cell>
        </row>
        <row r="1058">
          <cell r="C1058" t="str">
            <v>149</v>
          </cell>
          <cell r="AC1058">
            <v>1573</v>
          </cell>
          <cell r="AH1058" t="str">
            <v>Indirect</v>
          </cell>
        </row>
        <row r="1059">
          <cell r="AC1059">
            <v>1208</v>
          </cell>
        </row>
        <row r="1060">
          <cell r="AC1060">
            <v>752</v>
          </cell>
        </row>
        <row r="1061">
          <cell r="AC1061">
            <v>248</v>
          </cell>
        </row>
        <row r="1062">
          <cell r="AC1062">
            <v>326</v>
          </cell>
        </row>
        <row r="1063">
          <cell r="AC1063">
            <v>71</v>
          </cell>
        </row>
        <row r="1064">
          <cell r="AC1064">
            <v>15</v>
          </cell>
        </row>
        <row r="1065">
          <cell r="AC1065">
            <v>50</v>
          </cell>
        </row>
        <row r="1066">
          <cell r="AC1066">
            <v>3</v>
          </cell>
        </row>
        <row r="1067">
          <cell r="AC1067">
            <v>4246</v>
          </cell>
        </row>
        <row r="1068">
          <cell r="C1068" t="str">
            <v>149</v>
          </cell>
          <cell r="AC1068">
            <v>12</v>
          </cell>
          <cell r="AH1068" t="str">
            <v>Indirect</v>
          </cell>
        </row>
        <row r="1069">
          <cell r="AC1069">
            <v>12</v>
          </cell>
        </row>
        <row r="1070">
          <cell r="AC1070">
            <v>4</v>
          </cell>
        </row>
        <row r="1071">
          <cell r="AC1071">
            <v>0</v>
          </cell>
        </row>
        <row r="1072">
          <cell r="AC1072">
            <v>4</v>
          </cell>
        </row>
        <row r="1073">
          <cell r="AC1073">
            <v>3</v>
          </cell>
        </row>
        <row r="1074">
          <cell r="AC1074">
            <v>0</v>
          </cell>
        </row>
        <row r="1075">
          <cell r="AC1075">
            <v>0</v>
          </cell>
        </row>
        <row r="1076">
          <cell r="AC1076">
            <v>0</v>
          </cell>
        </row>
        <row r="1077">
          <cell r="AC1077">
            <v>38</v>
          </cell>
        </row>
        <row r="1078">
          <cell r="C1078" t="str">
            <v>149</v>
          </cell>
          <cell r="AC1078">
            <v>31</v>
          </cell>
          <cell r="AH1078" t="str">
            <v>Indirect</v>
          </cell>
        </row>
        <row r="1079">
          <cell r="AC1079">
            <v>26</v>
          </cell>
        </row>
        <row r="1080">
          <cell r="AC1080">
            <v>16</v>
          </cell>
        </row>
        <row r="1081">
          <cell r="AC1081">
            <v>0</v>
          </cell>
        </row>
        <row r="1082">
          <cell r="AC1082">
            <v>9</v>
          </cell>
        </row>
        <row r="1083">
          <cell r="AC1083">
            <v>0</v>
          </cell>
        </row>
        <row r="1084">
          <cell r="AC1084">
            <v>3</v>
          </cell>
        </row>
        <row r="1085">
          <cell r="AC1085">
            <v>0</v>
          </cell>
        </row>
        <row r="1086">
          <cell r="AC1086">
            <v>0</v>
          </cell>
        </row>
        <row r="1087">
          <cell r="AC1087">
            <v>85</v>
          </cell>
        </row>
        <row r="1088">
          <cell r="C1088" t="str">
            <v>149</v>
          </cell>
          <cell r="AC1088">
            <v>220</v>
          </cell>
          <cell r="AH1088" t="str">
            <v>Indirect</v>
          </cell>
        </row>
        <row r="1089">
          <cell r="AC1089">
            <v>226</v>
          </cell>
        </row>
        <row r="1090">
          <cell r="AC1090">
            <v>139</v>
          </cell>
        </row>
        <row r="1091">
          <cell r="AC1091">
            <v>54</v>
          </cell>
        </row>
        <row r="1092">
          <cell r="AC1092">
            <v>79</v>
          </cell>
        </row>
        <row r="1093">
          <cell r="AC1093">
            <v>41</v>
          </cell>
        </row>
        <row r="1094">
          <cell r="AC1094">
            <v>0</v>
          </cell>
        </row>
        <row r="1095">
          <cell r="AC1095">
            <v>0</v>
          </cell>
        </row>
        <row r="1096">
          <cell r="AC1096">
            <v>0</v>
          </cell>
        </row>
        <row r="1097">
          <cell r="AC1097">
            <v>763</v>
          </cell>
        </row>
        <row r="1098">
          <cell r="C1098" t="str">
            <v>151</v>
          </cell>
          <cell r="AC1098">
            <v>43</v>
          </cell>
          <cell r="AH1098" t="str">
            <v>Indirect</v>
          </cell>
        </row>
        <row r="1099">
          <cell r="AC1099">
            <v>61</v>
          </cell>
        </row>
        <row r="1100">
          <cell r="AC1100">
            <v>20</v>
          </cell>
        </row>
        <row r="1101">
          <cell r="AC1101">
            <v>3</v>
          </cell>
        </row>
        <row r="1102">
          <cell r="AC1102">
            <v>14</v>
          </cell>
        </row>
        <row r="1103">
          <cell r="AC1103">
            <v>0</v>
          </cell>
        </row>
        <row r="1104">
          <cell r="AC1104">
            <v>3</v>
          </cell>
        </row>
        <row r="1105">
          <cell r="AC1105">
            <v>0</v>
          </cell>
        </row>
        <row r="1106">
          <cell r="AC1106">
            <v>3</v>
          </cell>
        </row>
        <row r="1107">
          <cell r="AC1107">
            <v>138</v>
          </cell>
        </row>
        <row r="1108">
          <cell r="C1108" t="str">
            <v>152</v>
          </cell>
          <cell r="AC1108">
            <v>35</v>
          </cell>
          <cell r="AH1108" t="str">
            <v>Indirect</v>
          </cell>
        </row>
        <row r="1109">
          <cell r="AC1109">
            <v>49</v>
          </cell>
        </row>
        <row r="1110">
          <cell r="AC1110">
            <v>16</v>
          </cell>
        </row>
        <row r="1111">
          <cell r="AC1111">
            <v>8</v>
          </cell>
        </row>
        <row r="1112">
          <cell r="AC1112">
            <v>5</v>
          </cell>
        </row>
        <row r="1113">
          <cell r="AC1113">
            <v>0</v>
          </cell>
        </row>
        <row r="1114">
          <cell r="AC1114">
            <v>0</v>
          </cell>
        </row>
        <row r="1115">
          <cell r="AC1115">
            <v>0</v>
          </cell>
        </row>
        <row r="1116">
          <cell r="AC1116">
            <v>0</v>
          </cell>
        </row>
        <row r="1117">
          <cell r="AC1117">
            <v>115</v>
          </cell>
        </row>
        <row r="1118">
          <cell r="C1118" t="str">
            <v>152</v>
          </cell>
          <cell r="AC1118">
            <v>5</v>
          </cell>
          <cell r="AH1118" t="str">
            <v>Indirect</v>
          </cell>
        </row>
        <row r="1119">
          <cell r="AC1119">
            <v>4</v>
          </cell>
        </row>
        <row r="1120">
          <cell r="AC1120">
            <v>3</v>
          </cell>
        </row>
        <row r="1121">
          <cell r="AC1121">
            <v>3</v>
          </cell>
        </row>
        <row r="1122">
          <cell r="AC1122">
            <v>3</v>
          </cell>
        </row>
        <row r="1123">
          <cell r="AC1123">
            <v>0</v>
          </cell>
        </row>
        <row r="1124">
          <cell r="AC1124">
            <v>0</v>
          </cell>
        </row>
        <row r="1125">
          <cell r="AC1125">
            <v>0</v>
          </cell>
        </row>
        <row r="1126">
          <cell r="AC1126">
            <v>0</v>
          </cell>
        </row>
        <row r="1127">
          <cell r="AC1127">
            <v>20</v>
          </cell>
        </row>
        <row r="1128">
          <cell r="C1128" t="str">
            <v>152</v>
          </cell>
          <cell r="AC1128">
            <v>76</v>
          </cell>
          <cell r="AH1128" t="str">
            <v>Indirect</v>
          </cell>
        </row>
        <row r="1129">
          <cell r="AC1129">
            <v>60</v>
          </cell>
        </row>
        <row r="1130">
          <cell r="AC1130">
            <v>19</v>
          </cell>
        </row>
        <row r="1131">
          <cell r="AC1131">
            <v>16</v>
          </cell>
        </row>
        <row r="1132">
          <cell r="AC1132">
            <v>9</v>
          </cell>
        </row>
        <row r="1133">
          <cell r="AC1133">
            <v>3</v>
          </cell>
        </row>
        <row r="1134">
          <cell r="AC1134">
            <v>0</v>
          </cell>
        </row>
        <row r="1135">
          <cell r="AC1135">
            <v>3</v>
          </cell>
        </row>
        <row r="1136">
          <cell r="AC1136">
            <v>0</v>
          </cell>
        </row>
        <row r="1137">
          <cell r="AC1137">
            <v>185</v>
          </cell>
        </row>
        <row r="1138">
          <cell r="C1138" t="str">
            <v>152</v>
          </cell>
          <cell r="AC1138">
            <v>22</v>
          </cell>
          <cell r="AH1138" t="str">
            <v>Indirect</v>
          </cell>
        </row>
        <row r="1139">
          <cell r="AC1139">
            <v>12</v>
          </cell>
        </row>
        <row r="1140">
          <cell r="AC1140">
            <v>3</v>
          </cell>
        </row>
        <row r="1141">
          <cell r="AC1141">
            <v>0</v>
          </cell>
        </row>
        <row r="1142">
          <cell r="AC1142">
            <v>6</v>
          </cell>
        </row>
        <row r="1143">
          <cell r="AC1143">
            <v>0</v>
          </cell>
        </row>
        <row r="1144">
          <cell r="AC1144">
            <v>0</v>
          </cell>
        </row>
        <row r="1145">
          <cell r="AC1145">
            <v>0</v>
          </cell>
        </row>
        <row r="1146">
          <cell r="AC1146">
            <v>0</v>
          </cell>
        </row>
        <row r="1147">
          <cell r="AC1147">
            <v>43</v>
          </cell>
        </row>
        <row r="1148">
          <cell r="C1148" t="str">
            <v>152</v>
          </cell>
          <cell r="AC1148">
            <v>60</v>
          </cell>
          <cell r="AH1148" t="str">
            <v>Indirect</v>
          </cell>
        </row>
        <row r="1149">
          <cell r="AC1149">
            <v>49</v>
          </cell>
        </row>
        <row r="1150">
          <cell r="AC1150">
            <v>27</v>
          </cell>
        </row>
        <row r="1151">
          <cell r="AC1151">
            <v>7</v>
          </cell>
        </row>
        <row r="1152">
          <cell r="AC1152">
            <v>8</v>
          </cell>
        </row>
        <row r="1153">
          <cell r="AC1153">
            <v>0</v>
          </cell>
        </row>
        <row r="1154">
          <cell r="AC1154">
            <v>0</v>
          </cell>
        </row>
        <row r="1155">
          <cell r="AC1155">
            <v>3</v>
          </cell>
        </row>
        <row r="1156">
          <cell r="AC1156">
            <v>0</v>
          </cell>
        </row>
        <row r="1157">
          <cell r="AC1157">
            <v>156</v>
          </cell>
        </row>
        <row r="1158">
          <cell r="C1158" t="str">
            <v>161</v>
          </cell>
          <cell r="AC1158">
            <v>1671</v>
          </cell>
          <cell r="AH1158" t="str">
            <v>Other</v>
          </cell>
        </row>
        <row r="1159">
          <cell r="AC1159">
            <v>1438</v>
          </cell>
        </row>
        <row r="1160">
          <cell r="AC1160">
            <v>850</v>
          </cell>
        </row>
        <row r="1161">
          <cell r="AC1161">
            <v>284</v>
          </cell>
        </row>
        <row r="1162">
          <cell r="AC1162">
            <v>398</v>
          </cell>
        </row>
        <row r="1163">
          <cell r="AC1163">
            <v>60</v>
          </cell>
        </row>
        <row r="1164">
          <cell r="AC1164">
            <v>16</v>
          </cell>
        </row>
        <row r="1165">
          <cell r="AC1165">
            <v>44</v>
          </cell>
        </row>
        <row r="1166">
          <cell r="AC1166">
            <v>3</v>
          </cell>
        </row>
        <row r="1167">
          <cell r="AC1167">
            <v>4762</v>
          </cell>
        </row>
        <row r="1168">
          <cell r="C1168" t="str">
            <v>161</v>
          </cell>
          <cell r="AC1168">
            <v>222</v>
          </cell>
          <cell r="AH1168" t="str">
            <v>Other</v>
          </cell>
        </row>
        <row r="1169">
          <cell r="AC1169">
            <v>208</v>
          </cell>
        </row>
        <row r="1170">
          <cell r="AC1170">
            <v>111</v>
          </cell>
        </row>
        <row r="1171">
          <cell r="AC1171">
            <v>43</v>
          </cell>
        </row>
        <row r="1172">
          <cell r="AC1172">
            <v>58</v>
          </cell>
        </row>
        <row r="1173">
          <cell r="AC1173">
            <v>5</v>
          </cell>
        </row>
        <row r="1174">
          <cell r="AC1174">
            <v>3</v>
          </cell>
        </row>
        <row r="1175">
          <cell r="AC1175">
            <v>7</v>
          </cell>
        </row>
        <row r="1176">
          <cell r="AC1176">
            <v>0</v>
          </cell>
        </row>
        <row r="1177">
          <cell r="AC1177">
            <v>666</v>
          </cell>
        </row>
        <row r="1178">
          <cell r="C1178" t="str">
            <v>162</v>
          </cell>
          <cell r="AC1178">
            <v>156</v>
          </cell>
          <cell r="AH1178" t="str">
            <v>Other</v>
          </cell>
        </row>
        <row r="1179">
          <cell r="AC1179">
            <v>98</v>
          </cell>
        </row>
        <row r="1180">
          <cell r="AC1180">
            <v>51</v>
          </cell>
        </row>
        <row r="1181">
          <cell r="AC1181">
            <v>20</v>
          </cell>
        </row>
        <row r="1182">
          <cell r="AC1182">
            <v>24</v>
          </cell>
        </row>
        <row r="1183">
          <cell r="AC1183">
            <v>3</v>
          </cell>
        </row>
        <row r="1184">
          <cell r="AC1184">
            <v>0</v>
          </cell>
        </row>
        <row r="1185">
          <cell r="AC1185">
            <v>5</v>
          </cell>
        </row>
        <row r="1186">
          <cell r="AC1186">
            <v>3</v>
          </cell>
        </row>
        <row r="1187">
          <cell r="AC1187">
            <v>354</v>
          </cell>
        </row>
        <row r="1188">
          <cell r="C1188" t="str">
            <v>170</v>
          </cell>
          <cell r="AC1188">
            <v>24</v>
          </cell>
          <cell r="AH1188" t="str">
            <v>Other</v>
          </cell>
        </row>
        <row r="1189">
          <cell r="AC1189">
            <v>45</v>
          </cell>
        </row>
        <row r="1190">
          <cell r="AC1190">
            <v>33</v>
          </cell>
        </row>
        <row r="1191">
          <cell r="AC1191">
            <v>11</v>
          </cell>
        </row>
        <row r="1192">
          <cell r="AC1192">
            <v>18</v>
          </cell>
        </row>
        <row r="1193">
          <cell r="AC1193">
            <v>3</v>
          </cell>
        </row>
        <row r="1194">
          <cell r="AC1194">
            <v>0</v>
          </cell>
        </row>
        <row r="1195">
          <cell r="AC1195">
            <v>0</v>
          </cell>
        </row>
        <row r="1196">
          <cell r="AC1196">
            <v>3</v>
          </cell>
        </row>
        <row r="1197">
          <cell r="AC1197">
            <v>133</v>
          </cell>
        </row>
        <row r="1198">
          <cell r="C1198" t="str">
            <v>170</v>
          </cell>
          <cell r="AC1198">
            <v>49</v>
          </cell>
          <cell r="AH1198" t="str">
            <v>Other</v>
          </cell>
        </row>
        <row r="1199">
          <cell r="AC1199">
            <v>39</v>
          </cell>
        </row>
        <row r="1200">
          <cell r="AC1200">
            <v>22</v>
          </cell>
        </row>
        <row r="1201">
          <cell r="AC1201">
            <v>7</v>
          </cell>
        </row>
        <row r="1202">
          <cell r="AC1202">
            <v>27</v>
          </cell>
        </row>
        <row r="1203">
          <cell r="AC1203">
            <v>3</v>
          </cell>
        </row>
        <row r="1204">
          <cell r="AC1204">
            <v>3</v>
          </cell>
        </row>
        <row r="1205">
          <cell r="AC1205">
            <v>3</v>
          </cell>
        </row>
        <row r="1206">
          <cell r="AC1206">
            <v>0</v>
          </cell>
        </row>
        <row r="1207">
          <cell r="AC1207">
            <v>155</v>
          </cell>
        </row>
        <row r="1208">
          <cell r="C1208" t="str">
            <v>181</v>
          </cell>
          <cell r="AC1208">
            <v>11</v>
          </cell>
          <cell r="AH1208" t="str">
            <v>Other</v>
          </cell>
        </row>
        <row r="1209">
          <cell r="AC1209">
            <v>9</v>
          </cell>
        </row>
        <row r="1210">
          <cell r="AC1210">
            <v>6</v>
          </cell>
        </row>
        <row r="1211">
          <cell r="AC1211">
            <v>6</v>
          </cell>
        </row>
        <row r="1212">
          <cell r="AC1212">
            <v>12</v>
          </cell>
        </row>
        <row r="1213">
          <cell r="AC1213">
            <v>0</v>
          </cell>
        </row>
        <row r="1214">
          <cell r="AC1214">
            <v>0</v>
          </cell>
        </row>
        <row r="1215">
          <cell r="AC1215">
            <v>0</v>
          </cell>
        </row>
        <row r="1216">
          <cell r="AC1216">
            <v>0</v>
          </cell>
        </row>
        <row r="1217">
          <cell r="AC1217">
            <v>40</v>
          </cell>
        </row>
        <row r="1218">
          <cell r="C1218" t="str">
            <v>181</v>
          </cell>
          <cell r="AC1218">
            <v>39</v>
          </cell>
          <cell r="AH1218" t="str">
            <v>Other</v>
          </cell>
        </row>
        <row r="1219">
          <cell r="AC1219">
            <v>56</v>
          </cell>
        </row>
        <row r="1220">
          <cell r="AC1220">
            <v>22</v>
          </cell>
        </row>
        <row r="1221">
          <cell r="AC1221">
            <v>6</v>
          </cell>
        </row>
        <row r="1222">
          <cell r="AC1222">
            <v>8</v>
          </cell>
        </row>
        <row r="1223">
          <cell r="AC1223">
            <v>0</v>
          </cell>
        </row>
        <row r="1224">
          <cell r="AC1224">
            <v>3</v>
          </cell>
        </row>
        <row r="1225">
          <cell r="AC1225">
            <v>0</v>
          </cell>
        </row>
        <row r="1226">
          <cell r="AC1226">
            <v>3</v>
          </cell>
        </row>
        <row r="1227">
          <cell r="AC1227">
            <v>134</v>
          </cell>
        </row>
        <row r="1228">
          <cell r="C1228" t="str">
            <v>181</v>
          </cell>
          <cell r="AC1228">
            <v>23</v>
          </cell>
          <cell r="AH1228" t="str">
            <v>Other</v>
          </cell>
        </row>
        <row r="1229">
          <cell r="AC1229">
            <v>24</v>
          </cell>
        </row>
        <row r="1230">
          <cell r="AC1230">
            <v>13</v>
          </cell>
        </row>
        <row r="1231">
          <cell r="AC1231">
            <v>4</v>
          </cell>
        </row>
        <row r="1232">
          <cell r="AC1232">
            <v>6</v>
          </cell>
        </row>
        <row r="1233">
          <cell r="AC1233">
            <v>0</v>
          </cell>
        </row>
        <row r="1234">
          <cell r="AC1234">
            <v>0</v>
          </cell>
        </row>
        <row r="1235">
          <cell r="AC1235">
            <v>0</v>
          </cell>
        </row>
        <row r="1236">
          <cell r="AC1236">
            <v>0</v>
          </cell>
        </row>
        <row r="1237">
          <cell r="AC1237">
            <v>77</v>
          </cell>
        </row>
        <row r="1238">
          <cell r="C1238" t="str">
            <v>182</v>
          </cell>
          <cell r="AC1238">
            <v>77</v>
          </cell>
          <cell r="AH1238" t="str">
            <v>Other</v>
          </cell>
        </row>
        <row r="1239">
          <cell r="AC1239">
            <v>86</v>
          </cell>
        </row>
        <row r="1240">
          <cell r="AC1240">
            <v>44</v>
          </cell>
        </row>
        <row r="1241">
          <cell r="AC1241">
            <v>21</v>
          </cell>
        </row>
        <row r="1242">
          <cell r="AC1242">
            <v>24</v>
          </cell>
        </row>
        <row r="1243">
          <cell r="AC1243">
            <v>0</v>
          </cell>
        </row>
        <row r="1244">
          <cell r="AC1244">
            <v>0</v>
          </cell>
        </row>
        <row r="1245">
          <cell r="AC1245">
            <v>0</v>
          </cell>
        </row>
        <row r="1246">
          <cell r="AC1246">
            <v>0</v>
          </cell>
        </row>
        <row r="1247">
          <cell r="AC1247">
            <v>257</v>
          </cell>
        </row>
        <row r="1248">
          <cell r="C1248" t="str">
            <v>182</v>
          </cell>
          <cell r="AC1248">
            <v>6</v>
          </cell>
          <cell r="AH1248" t="str">
            <v>Other</v>
          </cell>
        </row>
        <row r="1249">
          <cell r="AC1249">
            <v>19</v>
          </cell>
        </row>
        <row r="1250">
          <cell r="AC1250">
            <v>10</v>
          </cell>
        </row>
        <row r="1251">
          <cell r="AC1251">
            <v>3</v>
          </cell>
        </row>
        <row r="1252">
          <cell r="AC1252">
            <v>3</v>
          </cell>
        </row>
        <row r="1253">
          <cell r="AC1253">
            <v>0</v>
          </cell>
        </row>
        <row r="1254">
          <cell r="AC1254">
            <v>0</v>
          </cell>
        </row>
        <row r="1255">
          <cell r="AC1255">
            <v>0</v>
          </cell>
        </row>
        <row r="1256">
          <cell r="AC1256">
            <v>0</v>
          </cell>
        </row>
        <row r="1257">
          <cell r="AC1257">
            <v>37</v>
          </cell>
        </row>
        <row r="1258">
          <cell r="C1258" t="str">
            <v>183</v>
          </cell>
          <cell r="AC1258">
            <v>70</v>
          </cell>
          <cell r="AH1258" t="str">
            <v>Other</v>
          </cell>
        </row>
        <row r="1259">
          <cell r="AC1259">
            <v>69</v>
          </cell>
        </row>
        <row r="1260">
          <cell r="AC1260">
            <v>91</v>
          </cell>
        </row>
        <row r="1261">
          <cell r="AC1261">
            <v>32</v>
          </cell>
        </row>
        <row r="1262">
          <cell r="AC1262">
            <v>44</v>
          </cell>
        </row>
        <row r="1263">
          <cell r="AC1263">
            <v>5</v>
          </cell>
        </row>
        <row r="1264">
          <cell r="AC1264">
            <v>0</v>
          </cell>
        </row>
        <row r="1265">
          <cell r="AC1265">
            <v>0</v>
          </cell>
        </row>
        <row r="1266">
          <cell r="AC1266">
            <v>0</v>
          </cell>
        </row>
        <row r="1267">
          <cell r="AC1267">
            <v>311</v>
          </cell>
        </row>
        <row r="1268">
          <cell r="C1268" t="str">
            <v>183</v>
          </cell>
          <cell r="AC1268">
            <v>27</v>
          </cell>
          <cell r="AH1268" t="str">
            <v>Other</v>
          </cell>
        </row>
        <row r="1269">
          <cell r="AC1269">
            <v>26</v>
          </cell>
        </row>
        <row r="1270">
          <cell r="AC1270">
            <v>11</v>
          </cell>
        </row>
        <row r="1271">
          <cell r="AC1271">
            <v>4</v>
          </cell>
        </row>
        <row r="1272">
          <cell r="AC1272">
            <v>15</v>
          </cell>
        </row>
        <row r="1273">
          <cell r="AC1273">
            <v>3</v>
          </cell>
        </row>
        <row r="1274">
          <cell r="AC1274">
            <v>0</v>
          </cell>
        </row>
        <row r="1275">
          <cell r="AC1275">
            <v>0</v>
          </cell>
        </row>
        <row r="1276">
          <cell r="AC1276">
            <v>0</v>
          </cell>
        </row>
        <row r="1277">
          <cell r="AC1277">
            <v>83</v>
          </cell>
        </row>
        <row r="1278">
          <cell r="C1278" t="str">
            <v>184</v>
          </cell>
          <cell r="AC1278">
            <v>163</v>
          </cell>
          <cell r="AH1278" t="str">
            <v>Other</v>
          </cell>
        </row>
        <row r="1279">
          <cell r="AC1279">
            <v>151</v>
          </cell>
        </row>
        <row r="1280">
          <cell r="AC1280">
            <v>70</v>
          </cell>
        </row>
        <row r="1281">
          <cell r="AC1281">
            <v>18</v>
          </cell>
        </row>
        <row r="1282">
          <cell r="AC1282">
            <v>28</v>
          </cell>
        </row>
        <row r="1283">
          <cell r="AC1283">
            <v>13</v>
          </cell>
        </row>
        <row r="1284">
          <cell r="AC1284">
            <v>0</v>
          </cell>
        </row>
        <row r="1285">
          <cell r="AC1285">
            <v>0</v>
          </cell>
        </row>
        <row r="1286">
          <cell r="AC1286">
            <v>3</v>
          </cell>
        </row>
        <row r="1287">
          <cell r="AC1287">
            <v>452</v>
          </cell>
        </row>
        <row r="1288">
          <cell r="C1288" t="str">
            <v>184</v>
          </cell>
          <cell r="AC1288">
            <v>38</v>
          </cell>
          <cell r="AH1288" t="str">
            <v>Other</v>
          </cell>
        </row>
        <row r="1289">
          <cell r="AC1289">
            <v>8</v>
          </cell>
        </row>
        <row r="1290">
          <cell r="AC1290">
            <v>19</v>
          </cell>
        </row>
        <row r="1291">
          <cell r="AC1291">
            <v>4</v>
          </cell>
        </row>
        <row r="1292">
          <cell r="AC1292">
            <v>12</v>
          </cell>
        </row>
        <row r="1293">
          <cell r="AC1293">
            <v>3</v>
          </cell>
        </row>
        <row r="1294">
          <cell r="AC1294">
            <v>0</v>
          </cell>
        </row>
        <row r="1295">
          <cell r="AC1295">
            <v>0</v>
          </cell>
        </row>
        <row r="1296">
          <cell r="AC1296">
            <v>0</v>
          </cell>
        </row>
        <row r="1297">
          <cell r="AC1297">
            <v>88</v>
          </cell>
        </row>
        <row r="1298">
          <cell r="C1298" t="str">
            <v>185</v>
          </cell>
          <cell r="AC1298">
            <v>158</v>
          </cell>
          <cell r="AH1298" t="str">
            <v>Other</v>
          </cell>
        </row>
        <row r="1299">
          <cell r="AC1299">
            <v>110</v>
          </cell>
        </row>
        <row r="1300">
          <cell r="AC1300">
            <v>71</v>
          </cell>
        </row>
        <row r="1301">
          <cell r="AC1301">
            <v>20</v>
          </cell>
        </row>
        <row r="1302">
          <cell r="AC1302">
            <v>37</v>
          </cell>
        </row>
        <row r="1303">
          <cell r="AC1303">
            <v>4</v>
          </cell>
        </row>
        <row r="1304">
          <cell r="AC1304">
            <v>0</v>
          </cell>
        </row>
        <row r="1305">
          <cell r="AC1305">
            <v>3</v>
          </cell>
        </row>
        <row r="1306">
          <cell r="AC1306">
            <v>0</v>
          </cell>
        </row>
        <row r="1307">
          <cell r="AC1307">
            <v>411</v>
          </cell>
        </row>
        <row r="1308">
          <cell r="C1308" t="str">
            <v>185</v>
          </cell>
          <cell r="AC1308">
            <v>271</v>
          </cell>
          <cell r="AH1308" t="str">
            <v>Other</v>
          </cell>
        </row>
        <row r="1309">
          <cell r="AC1309">
            <v>245</v>
          </cell>
        </row>
        <row r="1310">
          <cell r="AC1310">
            <v>146</v>
          </cell>
        </row>
        <row r="1311">
          <cell r="AC1311">
            <v>51</v>
          </cell>
        </row>
        <row r="1312">
          <cell r="AC1312">
            <v>53</v>
          </cell>
        </row>
        <row r="1313">
          <cell r="AC1313">
            <v>8</v>
          </cell>
        </row>
        <row r="1314">
          <cell r="AC1314">
            <v>0</v>
          </cell>
        </row>
        <row r="1315">
          <cell r="AC1315">
            <v>5</v>
          </cell>
        </row>
        <row r="1316">
          <cell r="AC1316">
            <v>3</v>
          </cell>
        </row>
        <row r="1317">
          <cell r="AC1317">
            <v>779</v>
          </cell>
        </row>
        <row r="1318">
          <cell r="C1318" t="str">
            <v>189</v>
          </cell>
          <cell r="AC1318">
            <v>0</v>
          </cell>
          <cell r="AH1318" t="str">
            <v>Other</v>
          </cell>
        </row>
        <row r="1319">
          <cell r="AC1319">
            <v>0</v>
          </cell>
        </row>
        <row r="1320">
          <cell r="AC1320">
            <v>0</v>
          </cell>
        </row>
        <row r="1321">
          <cell r="AC1321">
            <v>0</v>
          </cell>
        </row>
        <row r="1322">
          <cell r="AC1322">
            <v>0</v>
          </cell>
        </row>
        <row r="1323">
          <cell r="AC1323">
            <v>0</v>
          </cell>
        </row>
        <row r="1324">
          <cell r="AC1324">
            <v>0</v>
          </cell>
        </row>
        <row r="1325">
          <cell r="AC1325">
            <v>0</v>
          </cell>
        </row>
        <row r="1326">
          <cell r="AC1326">
            <v>0</v>
          </cell>
        </row>
        <row r="1327">
          <cell r="AC1327">
            <v>3</v>
          </cell>
        </row>
        <row r="1328">
          <cell r="C1328" t="str">
            <v>189</v>
          </cell>
          <cell r="AC1328">
            <v>4</v>
          </cell>
          <cell r="AH1328" t="str">
            <v>Other</v>
          </cell>
        </row>
        <row r="1329">
          <cell r="AC1329">
            <v>4</v>
          </cell>
        </row>
        <row r="1330">
          <cell r="AC1330">
            <v>13</v>
          </cell>
        </row>
        <row r="1331">
          <cell r="AC1331">
            <v>3</v>
          </cell>
        </row>
        <row r="1332">
          <cell r="AC1332">
            <v>7</v>
          </cell>
        </row>
        <row r="1333">
          <cell r="AC1333">
            <v>0</v>
          </cell>
        </row>
        <row r="1334">
          <cell r="AC1334">
            <v>0</v>
          </cell>
        </row>
        <row r="1335">
          <cell r="AC1335">
            <v>0</v>
          </cell>
        </row>
        <row r="1336">
          <cell r="AC1336">
            <v>0</v>
          </cell>
        </row>
        <row r="1337">
          <cell r="AC1337">
            <v>36</v>
          </cell>
        </row>
        <row r="1338">
          <cell r="C1338" t="str">
            <v>189</v>
          </cell>
          <cell r="AC1338">
            <v>39</v>
          </cell>
          <cell r="AH1338" t="str">
            <v>Other</v>
          </cell>
        </row>
        <row r="1339">
          <cell r="AC1339">
            <v>26</v>
          </cell>
        </row>
        <row r="1340">
          <cell r="AC1340">
            <v>34</v>
          </cell>
        </row>
        <row r="1341">
          <cell r="AC1341">
            <v>11</v>
          </cell>
        </row>
        <row r="1342">
          <cell r="AC1342">
            <v>23</v>
          </cell>
        </row>
        <row r="1343">
          <cell r="AC1343">
            <v>0</v>
          </cell>
        </row>
        <row r="1344">
          <cell r="AC1344">
            <v>3</v>
          </cell>
        </row>
        <row r="1345">
          <cell r="AC1345">
            <v>3</v>
          </cell>
        </row>
        <row r="1346">
          <cell r="AC1346">
            <v>0</v>
          </cell>
        </row>
        <row r="1347">
          <cell r="AC1347">
            <v>139</v>
          </cell>
        </row>
        <row r="1348">
          <cell r="C1348" t="str">
            <v>191</v>
          </cell>
          <cell r="AC1348">
            <v>91</v>
          </cell>
          <cell r="AH1348" t="str">
            <v>Other</v>
          </cell>
        </row>
        <row r="1349">
          <cell r="AC1349">
            <v>119</v>
          </cell>
        </row>
        <row r="1350">
          <cell r="AC1350">
            <v>35</v>
          </cell>
        </row>
        <row r="1351">
          <cell r="AC1351">
            <v>13</v>
          </cell>
        </row>
        <row r="1352">
          <cell r="AC1352">
            <v>14</v>
          </cell>
        </row>
        <row r="1353">
          <cell r="AC1353">
            <v>3</v>
          </cell>
        </row>
        <row r="1354">
          <cell r="AC1354">
            <v>0</v>
          </cell>
        </row>
        <row r="1355">
          <cell r="AC1355">
            <v>0</v>
          </cell>
        </row>
        <row r="1356">
          <cell r="AC1356">
            <v>4</v>
          </cell>
        </row>
        <row r="1357">
          <cell r="AC1357">
            <v>278</v>
          </cell>
        </row>
        <row r="1358">
          <cell r="C1358" t="str">
            <v>191</v>
          </cell>
          <cell r="AC1358">
            <v>362</v>
          </cell>
          <cell r="AH1358" t="str">
            <v>Other</v>
          </cell>
        </row>
        <row r="1359">
          <cell r="AC1359">
            <v>429</v>
          </cell>
        </row>
        <row r="1360">
          <cell r="AC1360">
            <v>204</v>
          </cell>
        </row>
        <row r="1361">
          <cell r="AC1361">
            <v>98</v>
          </cell>
        </row>
        <row r="1362">
          <cell r="AC1362">
            <v>125</v>
          </cell>
        </row>
        <row r="1363">
          <cell r="AC1363">
            <v>18</v>
          </cell>
        </row>
        <row r="1364">
          <cell r="AC1364">
            <v>3</v>
          </cell>
        </row>
        <row r="1365">
          <cell r="AC1365">
            <v>8</v>
          </cell>
        </row>
        <row r="1366">
          <cell r="AC1366">
            <v>3</v>
          </cell>
        </row>
        <row r="1367">
          <cell r="AC1367">
            <v>1248</v>
          </cell>
        </row>
        <row r="1368">
          <cell r="C1368" t="str">
            <v>191</v>
          </cell>
          <cell r="AC1368">
            <v>34</v>
          </cell>
          <cell r="AH1368" t="str">
            <v>Other</v>
          </cell>
        </row>
        <row r="1369">
          <cell r="AC1369">
            <v>32</v>
          </cell>
        </row>
        <row r="1370">
          <cell r="AC1370">
            <v>29</v>
          </cell>
        </row>
        <row r="1371">
          <cell r="AC1371">
            <v>12</v>
          </cell>
        </row>
        <row r="1372">
          <cell r="AC1372">
            <v>17</v>
          </cell>
        </row>
        <row r="1373">
          <cell r="AC1373">
            <v>3</v>
          </cell>
        </row>
        <row r="1374">
          <cell r="AC1374">
            <v>0</v>
          </cell>
        </row>
        <row r="1375">
          <cell r="AC1375">
            <v>0</v>
          </cell>
        </row>
        <row r="1376">
          <cell r="AC1376">
            <v>0</v>
          </cell>
        </row>
        <row r="1377">
          <cell r="AC1377">
            <v>121</v>
          </cell>
        </row>
        <row r="1378">
          <cell r="C1378" t="str">
            <v>191</v>
          </cell>
          <cell r="AC1378">
            <v>25</v>
          </cell>
          <cell r="AH1378" t="str">
            <v>Other</v>
          </cell>
        </row>
        <row r="1379">
          <cell r="AC1379">
            <v>26</v>
          </cell>
        </row>
        <row r="1380">
          <cell r="AC1380">
            <v>19</v>
          </cell>
        </row>
        <row r="1381">
          <cell r="AC1381">
            <v>4</v>
          </cell>
        </row>
        <row r="1382">
          <cell r="AC1382">
            <v>7</v>
          </cell>
        </row>
        <row r="1383">
          <cell r="AC1383">
            <v>3</v>
          </cell>
        </row>
        <row r="1384">
          <cell r="AC1384">
            <v>0</v>
          </cell>
        </row>
        <row r="1385">
          <cell r="AC1385">
            <v>0</v>
          </cell>
        </row>
        <row r="1386">
          <cell r="AC1386">
            <v>0</v>
          </cell>
        </row>
        <row r="1387">
          <cell r="AC1387">
            <v>82</v>
          </cell>
        </row>
        <row r="1388">
          <cell r="C1388" t="str">
            <v>191</v>
          </cell>
          <cell r="AC1388">
            <v>8</v>
          </cell>
          <cell r="AH1388" t="str">
            <v>Other</v>
          </cell>
        </row>
        <row r="1389">
          <cell r="AC1389">
            <v>21</v>
          </cell>
        </row>
        <row r="1390">
          <cell r="AC1390">
            <v>9</v>
          </cell>
        </row>
        <row r="1391">
          <cell r="AC1391">
            <v>0</v>
          </cell>
        </row>
        <row r="1392">
          <cell r="AC1392">
            <v>5</v>
          </cell>
        </row>
        <row r="1393">
          <cell r="AC1393">
            <v>0</v>
          </cell>
        </row>
        <row r="1394">
          <cell r="AC1394">
            <v>0</v>
          </cell>
        </row>
        <row r="1395">
          <cell r="AC1395">
            <v>0</v>
          </cell>
        </row>
        <row r="1396">
          <cell r="AC1396">
            <v>0</v>
          </cell>
        </row>
        <row r="1397">
          <cell r="AC1397">
            <v>46</v>
          </cell>
        </row>
        <row r="1398">
          <cell r="C1398" t="str">
            <v>191</v>
          </cell>
          <cell r="AC1398">
            <v>117</v>
          </cell>
          <cell r="AH1398" t="str">
            <v>Other</v>
          </cell>
        </row>
        <row r="1399">
          <cell r="AC1399">
            <v>113</v>
          </cell>
        </row>
        <row r="1400">
          <cell r="AC1400">
            <v>54</v>
          </cell>
        </row>
        <row r="1401">
          <cell r="AC1401">
            <v>20</v>
          </cell>
        </row>
        <row r="1402">
          <cell r="AC1402">
            <v>31</v>
          </cell>
        </row>
        <row r="1403">
          <cell r="AC1403">
            <v>3</v>
          </cell>
        </row>
        <row r="1404">
          <cell r="AC1404">
            <v>0</v>
          </cell>
        </row>
        <row r="1405">
          <cell r="AC1405">
            <v>0</v>
          </cell>
        </row>
        <row r="1406">
          <cell r="AC1406">
            <v>0</v>
          </cell>
        </row>
        <row r="1407">
          <cell r="AC1407">
            <v>338</v>
          </cell>
        </row>
        <row r="1408">
          <cell r="C1408" t="str">
            <v>191</v>
          </cell>
          <cell r="AC1408">
            <v>191</v>
          </cell>
          <cell r="AH1408" t="str">
            <v>Other</v>
          </cell>
        </row>
        <row r="1409">
          <cell r="AC1409">
            <v>220</v>
          </cell>
        </row>
        <row r="1410">
          <cell r="AC1410">
            <v>251</v>
          </cell>
        </row>
        <row r="1411">
          <cell r="AC1411">
            <v>48</v>
          </cell>
        </row>
        <row r="1412">
          <cell r="AC1412">
            <v>91</v>
          </cell>
        </row>
        <row r="1413">
          <cell r="AC1413">
            <v>26</v>
          </cell>
        </row>
        <row r="1414">
          <cell r="AC1414">
            <v>4</v>
          </cell>
        </row>
        <row r="1415">
          <cell r="AC1415">
            <v>0</v>
          </cell>
        </row>
        <row r="1416">
          <cell r="AC1416">
            <v>5</v>
          </cell>
        </row>
        <row r="1417">
          <cell r="AC1417">
            <v>840</v>
          </cell>
        </row>
        <row r="1418">
          <cell r="C1418" t="str">
            <v>192</v>
          </cell>
          <cell r="AC1418">
            <v>51</v>
          </cell>
          <cell r="AH1418" t="str">
            <v>Other</v>
          </cell>
        </row>
        <row r="1419">
          <cell r="AC1419">
            <v>53</v>
          </cell>
        </row>
        <row r="1420">
          <cell r="AC1420">
            <v>18</v>
          </cell>
        </row>
        <row r="1421">
          <cell r="AC1421">
            <v>4</v>
          </cell>
        </row>
        <row r="1422">
          <cell r="AC1422">
            <v>19</v>
          </cell>
        </row>
        <row r="1423">
          <cell r="AC1423">
            <v>0</v>
          </cell>
        </row>
        <row r="1424">
          <cell r="AC1424">
            <v>0</v>
          </cell>
        </row>
        <row r="1425">
          <cell r="AC1425">
            <v>0</v>
          </cell>
        </row>
        <row r="1426">
          <cell r="AC1426">
            <v>0</v>
          </cell>
        </row>
        <row r="1427">
          <cell r="AC1427">
            <v>145</v>
          </cell>
        </row>
        <row r="1428">
          <cell r="C1428" t="str">
            <v>201</v>
          </cell>
          <cell r="AC1428">
            <v>204</v>
          </cell>
          <cell r="AH1428" t="str">
            <v>Other</v>
          </cell>
        </row>
        <row r="1429">
          <cell r="AC1429">
            <v>158</v>
          </cell>
        </row>
        <row r="1430">
          <cell r="AC1430">
            <v>110</v>
          </cell>
        </row>
        <row r="1431">
          <cell r="AC1431">
            <v>43</v>
          </cell>
        </row>
        <row r="1432">
          <cell r="AC1432">
            <v>74</v>
          </cell>
        </row>
        <row r="1433">
          <cell r="AC1433">
            <v>14</v>
          </cell>
        </row>
        <row r="1434">
          <cell r="AC1434">
            <v>5</v>
          </cell>
        </row>
        <row r="1435">
          <cell r="AC1435">
            <v>9</v>
          </cell>
        </row>
        <row r="1436">
          <cell r="AC1436">
            <v>3</v>
          </cell>
        </row>
        <row r="1437">
          <cell r="AC1437">
            <v>618</v>
          </cell>
        </row>
        <row r="1438">
          <cell r="C1438" t="str">
            <v>202</v>
          </cell>
          <cell r="AC1438">
            <v>14</v>
          </cell>
          <cell r="AH1438" t="str">
            <v>Other</v>
          </cell>
        </row>
        <row r="1439">
          <cell r="AC1439">
            <v>6</v>
          </cell>
        </row>
        <row r="1440">
          <cell r="AC1440">
            <v>3</v>
          </cell>
        </row>
        <row r="1441">
          <cell r="AC1441">
            <v>3</v>
          </cell>
        </row>
        <row r="1442">
          <cell r="AC1442">
            <v>12</v>
          </cell>
        </row>
        <row r="1443">
          <cell r="AC1443">
            <v>0</v>
          </cell>
        </row>
        <row r="1444">
          <cell r="AC1444">
            <v>0</v>
          </cell>
        </row>
        <row r="1445">
          <cell r="AC1445">
            <v>0</v>
          </cell>
        </row>
        <row r="1446">
          <cell r="AC1446">
            <v>0</v>
          </cell>
        </row>
        <row r="1447">
          <cell r="AC1447">
            <v>37</v>
          </cell>
        </row>
        <row r="1448">
          <cell r="C1448" t="str">
            <v>202</v>
          </cell>
          <cell r="AC1448">
            <v>142</v>
          </cell>
          <cell r="AH1448" t="str">
            <v>Other</v>
          </cell>
        </row>
        <row r="1449">
          <cell r="AC1449">
            <v>126</v>
          </cell>
        </row>
        <row r="1450">
          <cell r="AC1450">
            <v>72</v>
          </cell>
        </row>
        <row r="1451">
          <cell r="AC1451">
            <v>24</v>
          </cell>
        </row>
        <row r="1452">
          <cell r="AC1452">
            <v>42</v>
          </cell>
        </row>
        <row r="1453">
          <cell r="AC1453">
            <v>5</v>
          </cell>
        </row>
        <row r="1454">
          <cell r="AC1454">
            <v>3</v>
          </cell>
        </row>
        <row r="1455">
          <cell r="AC1455">
            <v>4</v>
          </cell>
        </row>
        <row r="1456">
          <cell r="AC1456">
            <v>0</v>
          </cell>
        </row>
        <row r="1457">
          <cell r="AC1457">
            <v>418</v>
          </cell>
        </row>
        <row r="1458">
          <cell r="C1458" t="str">
            <v>203</v>
          </cell>
          <cell r="AC1458">
            <v>16</v>
          </cell>
          <cell r="AH1458" t="str">
            <v>Other</v>
          </cell>
        </row>
        <row r="1459">
          <cell r="AC1459">
            <v>17</v>
          </cell>
        </row>
        <row r="1460">
          <cell r="AC1460">
            <v>10</v>
          </cell>
        </row>
        <row r="1461">
          <cell r="AC1461">
            <v>4</v>
          </cell>
        </row>
        <row r="1462">
          <cell r="AC1462">
            <v>7</v>
          </cell>
        </row>
        <row r="1463">
          <cell r="AC1463">
            <v>3</v>
          </cell>
        </row>
        <row r="1464">
          <cell r="AC1464">
            <v>3</v>
          </cell>
        </row>
        <row r="1465">
          <cell r="AC1465">
            <v>3</v>
          </cell>
        </row>
        <row r="1466">
          <cell r="AC1466">
            <v>0</v>
          </cell>
        </row>
        <row r="1467">
          <cell r="AC1467">
            <v>69</v>
          </cell>
        </row>
        <row r="1468">
          <cell r="C1468" t="str">
            <v>203</v>
          </cell>
          <cell r="AC1468">
            <v>41</v>
          </cell>
          <cell r="AH1468" t="str">
            <v>Other</v>
          </cell>
        </row>
        <row r="1469">
          <cell r="AC1469">
            <v>50</v>
          </cell>
        </row>
        <row r="1470">
          <cell r="AC1470">
            <v>15</v>
          </cell>
        </row>
        <row r="1471">
          <cell r="AC1471">
            <v>8</v>
          </cell>
        </row>
        <row r="1472">
          <cell r="AC1472">
            <v>16</v>
          </cell>
        </row>
        <row r="1473">
          <cell r="AC1473">
            <v>0</v>
          </cell>
        </row>
        <row r="1474">
          <cell r="AC1474">
            <v>0</v>
          </cell>
        </row>
        <row r="1475">
          <cell r="AC1475">
            <v>0</v>
          </cell>
        </row>
        <row r="1476">
          <cell r="AC1476">
            <v>0</v>
          </cell>
        </row>
        <row r="1477">
          <cell r="AC1477">
            <v>127</v>
          </cell>
        </row>
        <row r="1478">
          <cell r="C1478" t="str">
            <v>203</v>
          </cell>
          <cell r="AC1478">
            <v>75</v>
          </cell>
          <cell r="AH1478" t="str">
            <v>Other</v>
          </cell>
        </row>
        <row r="1479">
          <cell r="AC1479">
            <v>49</v>
          </cell>
        </row>
        <row r="1480">
          <cell r="AC1480">
            <v>48</v>
          </cell>
        </row>
        <row r="1481">
          <cell r="AC1481">
            <v>21</v>
          </cell>
        </row>
        <row r="1482">
          <cell r="AC1482">
            <v>18</v>
          </cell>
        </row>
        <row r="1483">
          <cell r="AC1483">
            <v>7</v>
          </cell>
        </row>
        <row r="1484">
          <cell r="AC1484">
            <v>3</v>
          </cell>
        </row>
        <row r="1485">
          <cell r="AC1485">
            <v>3</v>
          </cell>
        </row>
        <row r="1486">
          <cell r="AC1486">
            <v>0</v>
          </cell>
        </row>
        <row r="1487">
          <cell r="AC1487">
            <v>220</v>
          </cell>
        </row>
        <row r="1488">
          <cell r="C1488" t="str">
            <v>203</v>
          </cell>
          <cell r="AC1488">
            <v>209</v>
          </cell>
          <cell r="AH1488" t="str">
            <v>Other</v>
          </cell>
        </row>
        <row r="1489">
          <cell r="AC1489">
            <v>225</v>
          </cell>
        </row>
        <row r="1490">
          <cell r="AC1490">
            <v>156</v>
          </cell>
        </row>
        <row r="1491">
          <cell r="AC1491">
            <v>63</v>
          </cell>
        </row>
        <row r="1492">
          <cell r="AC1492">
            <v>106</v>
          </cell>
        </row>
        <row r="1493">
          <cell r="AC1493">
            <v>17</v>
          </cell>
        </row>
        <row r="1494">
          <cell r="AC1494">
            <v>7</v>
          </cell>
        </row>
        <row r="1495">
          <cell r="AC1495">
            <v>10</v>
          </cell>
        </row>
        <row r="1496">
          <cell r="AC1496">
            <v>0</v>
          </cell>
        </row>
        <row r="1497">
          <cell r="AC1497">
            <v>797</v>
          </cell>
        </row>
        <row r="1498">
          <cell r="C1498" t="str">
            <v>209</v>
          </cell>
          <cell r="AC1498">
            <v>469</v>
          </cell>
          <cell r="AH1498" t="str">
            <v>Other</v>
          </cell>
        </row>
        <row r="1499">
          <cell r="AC1499">
            <v>416</v>
          </cell>
        </row>
        <row r="1500">
          <cell r="AC1500">
            <v>197</v>
          </cell>
        </row>
        <row r="1501">
          <cell r="AC1501">
            <v>73</v>
          </cell>
        </row>
        <row r="1502">
          <cell r="AC1502">
            <v>170</v>
          </cell>
        </row>
        <row r="1503">
          <cell r="AC1503">
            <v>18</v>
          </cell>
        </row>
        <row r="1504">
          <cell r="AC1504">
            <v>15</v>
          </cell>
        </row>
        <row r="1505">
          <cell r="AC1505">
            <v>21</v>
          </cell>
        </row>
        <row r="1506">
          <cell r="AC1506">
            <v>3</v>
          </cell>
        </row>
        <row r="1507">
          <cell r="AC1507">
            <v>1375</v>
          </cell>
        </row>
        <row r="1508">
          <cell r="C1508" t="str">
            <v>211</v>
          </cell>
          <cell r="AC1508">
            <v>348</v>
          </cell>
          <cell r="AH1508" t="str">
            <v>Other</v>
          </cell>
        </row>
        <row r="1509">
          <cell r="AC1509">
            <v>325</v>
          </cell>
        </row>
        <row r="1510">
          <cell r="AC1510">
            <v>219</v>
          </cell>
        </row>
        <row r="1511">
          <cell r="AC1511">
            <v>56</v>
          </cell>
        </row>
        <row r="1512">
          <cell r="AC1512">
            <v>141</v>
          </cell>
        </row>
        <row r="1513">
          <cell r="AC1513">
            <v>19</v>
          </cell>
        </row>
        <row r="1514">
          <cell r="AC1514">
            <v>8</v>
          </cell>
        </row>
        <row r="1515">
          <cell r="AC1515">
            <v>4</v>
          </cell>
        </row>
        <row r="1516">
          <cell r="AC1516">
            <v>4</v>
          </cell>
        </row>
        <row r="1517">
          <cell r="AC1517">
            <v>1120</v>
          </cell>
        </row>
        <row r="1518">
          <cell r="C1518" t="str">
            <v>212</v>
          </cell>
          <cell r="AC1518">
            <v>48</v>
          </cell>
          <cell r="AH1518" t="str">
            <v>Other</v>
          </cell>
        </row>
        <row r="1519">
          <cell r="AC1519">
            <v>45</v>
          </cell>
        </row>
        <row r="1520">
          <cell r="AC1520">
            <v>42</v>
          </cell>
        </row>
        <row r="1521">
          <cell r="AC1521">
            <v>10</v>
          </cell>
        </row>
        <row r="1522">
          <cell r="AC1522">
            <v>21</v>
          </cell>
        </row>
        <row r="1523">
          <cell r="AC1523">
            <v>3</v>
          </cell>
        </row>
        <row r="1524">
          <cell r="AC1524">
            <v>3</v>
          </cell>
        </row>
        <row r="1525">
          <cell r="AC1525">
            <v>0</v>
          </cell>
        </row>
        <row r="1526">
          <cell r="AC1526">
            <v>0</v>
          </cell>
        </row>
        <row r="1527">
          <cell r="AC1527">
            <v>173</v>
          </cell>
        </row>
        <row r="1528">
          <cell r="C1528" t="str">
            <v>212</v>
          </cell>
          <cell r="AC1528">
            <v>46</v>
          </cell>
          <cell r="AH1528" t="str">
            <v>Other</v>
          </cell>
        </row>
        <row r="1529">
          <cell r="AC1529">
            <v>46</v>
          </cell>
        </row>
        <row r="1530">
          <cell r="AC1530">
            <v>39</v>
          </cell>
        </row>
        <row r="1531">
          <cell r="AC1531">
            <v>14</v>
          </cell>
        </row>
        <row r="1532">
          <cell r="AC1532">
            <v>19</v>
          </cell>
        </row>
        <row r="1533">
          <cell r="AC1533">
            <v>3</v>
          </cell>
        </row>
        <row r="1534">
          <cell r="AC1534">
            <v>0</v>
          </cell>
        </row>
        <row r="1535">
          <cell r="AC1535">
            <v>0</v>
          </cell>
        </row>
        <row r="1536">
          <cell r="AC1536">
            <v>0</v>
          </cell>
        </row>
        <row r="1537">
          <cell r="AC1537">
            <v>173</v>
          </cell>
        </row>
        <row r="1538">
          <cell r="C1538" t="str">
            <v>213</v>
          </cell>
          <cell r="AC1538">
            <v>0</v>
          </cell>
          <cell r="AH1538" t="str">
            <v>Other</v>
          </cell>
        </row>
        <row r="1539">
          <cell r="AC1539">
            <v>0</v>
          </cell>
        </row>
        <row r="1540">
          <cell r="AC1540">
            <v>3</v>
          </cell>
        </row>
        <row r="1541">
          <cell r="AC1541">
            <v>3</v>
          </cell>
        </row>
        <row r="1542">
          <cell r="AC1542">
            <v>5</v>
          </cell>
        </row>
        <row r="1543">
          <cell r="AC1543">
            <v>0</v>
          </cell>
        </row>
        <row r="1544">
          <cell r="AC1544">
            <v>0</v>
          </cell>
        </row>
        <row r="1545">
          <cell r="AC1545">
            <v>0</v>
          </cell>
        </row>
        <row r="1546">
          <cell r="AC1546">
            <v>0</v>
          </cell>
        </row>
        <row r="1547">
          <cell r="AC1547">
            <v>9</v>
          </cell>
        </row>
        <row r="1548">
          <cell r="C1548" t="str">
            <v>213</v>
          </cell>
          <cell r="AC1548">
            <v>13</v>
          </cell>
          <cell r="AH1548" t="str">
            <v>Other</v>
          </cell>
        </row>
        <row r="1549">
          <cell r="AC1549">
            <v>15</v>
          </cell>
        </row>
        <row r="1550">
          <cell r="AC1550">
            <v>7</v>
          </cell>
        </row>
        <row r="1551">
          <cell r="AC1551">
            <v>4</v>
          </cell>
        </row>
        <row r="1552">
          <cell r="AC1552">
            <v>3</v>
          </cell>
        </row>
        <row r="1553">
          <cell r="AC1553">
            <v>3</v>
          </cell>
        </row>
        <row r="1554">
          <cell r="AC1554">
            <v>0</v>
          </cell>
        </row>
        <row r="1555">
          <cell r="AC1555">
            <v>0</v>
          </cell>
        </row>
        <row r="1556">
          <cell r="AC1556">
            <v>0</v>
          </cell>
        </row>
        <row r="1557">
          <cell r="AC1557">
            <v>42</v>
          </cell>
        </row>
        <row r="1558">
          <cell r="C1558" t="str">
            <v>213</v>
          </cell>
          <cell r="AC1558">
            <v>10</v>
          </cell>
          <cell r="AH1558" t="str">
            <v>Other</v>
          </cell>
        </row>
        <row r="1559">
          <cell r="AC1559">
            <v>6</v>
          </cell>
        </row>
        <row r="1560">
          <cell r="AC1560">
            <v>11</v>
          </cell>
        </row>
        <row r="1561">
          <cell r="AC1561">
            <v>3</v>
          </cell>
        </row>
        <row r="1562">
          <cell r="AC1562">
            <v>9</v>
          </cell>
        </row>
        <row r="1563">
          <cell r="AC1563">
            <v>0</v>
          </cell>
        </row>
        <row r="1564">
          <cell r="AC1564">
            <v>0</v>
          </cell>
        </row>
        <row r="1565">
          <cell r="AC1565">
            <v>0</v>
          </cell>
        </row>
        <row r="1566">
          <cell r="AC1566">
            <v>0</v>
          </cell>
        </row>
        <row r="1567">
          <cell r="AC1567">
            <v>39</v>
          </cell>
        </row>
        <row r="1568">
          <cell r="C1568" t="str">
            <v>213</v>
          </cell>
          <cell r="AC1568">
            <v>32</v>
          </cell>
          <cell r="AH1568" t="str">
            <v>Other</v>
          </cell>
        </row>
        <row r="1569">
          <cell r="AC1569">
            <v>43</v>
          </cell>
        </row>
        <row r="1570">
          <cell r="AC1570">
            <v>16</v>
          </cell>
        </row>
        <row r="1571">
          <cell r="AC1571">
            <v>6</v>
          </cell>
        </row>
        <row r="1572">
          <cell r="AC1572">
            <v>16</v>
          </cell>
        </row>
        <row r="1573">
          <cell r="AC1573">
            <v>3</v>
          </cell>
        </row>
        <row r="1574">
          <cell r="AC1574">
            <v>0</v>
          </cell>
        </row>
        <row r="1575">
          <cell r="AC1575">
            <v>0</v>
          </cell>
        </row>
        <row r="1576">
          <cell r="AC1576">
            <v>3</v>
          </cell>
        </row>
        <row r="1577">
          <cell r="AC1577">
            <v>121</v>
          </cell>
        </row>
        <row r="1578">
          <cell r="C1578" t="str">
            <v>214</v>
          </cell>
          <cell r="AC1578">
            <v>17</v>
          </cell>
          <cell r="AH1578" t="str">
            <v>Other</v>
          </cell>
        </row>
        <row r="1579">
          <cell r="AC1579">
            <v>27</v>
          </cell>
        </row>
        <row r="1580">
          <cell r="AC1580">
            <v>5</v>
          </cell>
        </row>
        <row r="1581">
          <cell r="AC1581">
            <v>3</v>
          </cell>
        </row>
        <row r="1582">
          <cell r="AC1582">
            <v>8</v>
          </cell>
        </row>
        <row r="1583">
          <cell r="AC1583">
            <v>0</v>
          </cell>
        </row>
        <row r="1584">
          <cell r="AC1584">
            <v>0</v>
          </cell>
        </row>
        <row r="1585">
          <cell r="AC1585">
            <v>0</v>
          </cell>
        </row>
        <row r="1586">
          <cell r="AC1586">
            <v>0</v>
          </cell>
        </row>
        <row r="1587">
          <cell r="AC1587">
            <v>59</v>
          </cell>
        </row>
        <row r="1588">
          <cell r="C1588" t="str">
            <v>214</v>
          </cell>
          <cell r="AC1588">
            <v>27</v>
          </cell>
          <cell r="AH1588" t="str">
            <v>Other</v>
          </cell>
        </row>
        <row r="1589">
          <cell r="AC1589">
            <v>23</v>
          </cell>
        </row>
        <row r="1590">
          <cell r="AC1590">
            <v>17</v>
          </cell>
        </row>
        <row r="1591">
          <cell r="AC1591">
            <v>11</v>
          </cell>
        </row>
        <row r="1592">
          <cell r="AC1592">
            <v>12</v>
          </cell>
        </row>
        <row r="1593">
          <cell r="AC1593">
            <v>3</v>
          </cell>
        </row>
        <row r="1594">
          <cell r="AC1594">
            <v>0</v>
          </cell>
        </row>
        <row r="1595">
          <cell r="AC1595">
            <v>0</v>
          </cell>
        </row>
        <row r="1596">
          <cell r="AC1596">
            <v>0</v>
          </cell>
        </row>
        <row r="1597">
          <cell r="AC1597">
            <v>90</v>
          </cell>
        </row>
        <row r="1598">
          <cell r="C1598" t="str">
            <v>214</v>
          </cell>
          <cell r="AC1598">
            <v>27</v>
          </cell>
          <cell r="AH1598" t="str">
            <v>Other</v>
          </cell>
        </row>
        <row r="1599">
          <cell r="AC1599">
            <v>27</v>
          </cell>
        </row>
        <row r="1600">
          <cell r="AC1600">
            <v>12</v>
          </cell>
        </row>
        <row r="1601">
          <cell r="AC1601">
            <v>10</v>
          </cell>
        </row>
        <row r="1602">
          <cell r="AC1602">
            <v>15</v>
          </cell>
        </row>
        <row r="1603">
          <cell r="AC1603">
            <v>0</v>
          </cell>
        </row>
        <row r="1604">
          <cell r="AC1604">
            <v>0</v>
          </cell>
        </row>
        <row r="1605">
          <cell r="AC1605">
            <v>3</v>
          </cell>
        </row>
        <row r="1606">
          <cell r="AC1606">
            <v>0</v>
          </cell>
        </row>
        <row r="1607">
          <cell r="AC1607">
            <v>91</v>
          </cell>
        </row>
        <row r="1608">
          <cell r="C1608" t="str">
            <v>221</v>
          </cell>
          <cell r="AC1608">
            <v>30</v>
          </cell>
          <cell r="AH1608" t="str">
            <v>Other</v>
          </cell>
        </row>
        <row r="1609">
          <cell r="AC1609">
            <v>44</v>
          </cell>
        </row>
        <row r="1610">
          <cell r="AC1610">
            <v>21</v>
          </cell>
        </row>
        <row r="1611">
          <cell r="AC1611">
            <v>7</v>
          </cell>
        </row>
        <row r="1612">
          <cell r="AC1612">
            <v>25</v>
          </cell>
        </row>
        <row r="1613">
          <cell r="AC1613">
            <v>3</v>
          </cell>
        </row>
        <row r="1614">
          <cell r="AC1614">
            <v>0</v>
          </cell>
        </row>
        <row r="1615">
          <cell r="AC1615">
            <v>3</v>
          </cell>
        </row>
        <row r="1616">
          <cell r="AC1616">
            <v>0</v>
          </cell>
        </row>
        <row r="1617">
          <cell r="AC1617">
            <v>129</v>
          </cell>
        </row>
        <row r="1618">
          <cell r="C1618" t="str">
            <v>222</v>
          </cell>
          <cell r="AC1618">
            <v>575</v>
          </cell>
          <cell r="AH1618" t="str">
            <v>Other</v>
          </cell>
        </row>
        <row r="1619">
          <cell r="AC1619">
            <v>454</v>
          </cell>
        </row>
        <row r="1620">
          <cell r="AC1620">
            <v>431</v>
          </cell>
        </row>
        <row r="1621">
          <cell r="AC1621">
            <v>110</v>
          </cell>
        </row>
        <row r="1622">
          <cell r="AC1622">
            <v>257</v>
          </cell>
        </row>
        <row r="1623">
          <cell r="AC1623">
            <v>29</v>
          </cell>
        </row>
        <row r="1624">
          <cell r="AC1624">
            <v>13</v>
          </cell>
        </row>
        <row r="1625">
          <cell r="AC1625">
            <v>9</v>
          </cell>
        </row>
        <row r="1626">
          <cell r="AC1626">
            <v>0</v>
          </cell>
        </row>
        <row r="1627">
          <cell r="AC1627">
            <v>1879</v>
          </cell>
        </row>
        <row r="1628">
          <cell r="C1628" t="str">
            <v>222</v>
          </cell>
          <cell r="AC1628">
            <v>374</v>
          </cell>
          <cell r="AH1628" t="str">
            <v>Other</v>
          </cell>
        </row>
        <row r="1629">
          <cell r="AC1629">
            <v>237</v>
          </cell>
        </row>
        <row r="1630">
          <cell r="AC1630">
            <v>265</v>
          </cell>
        </row>
        <row r="1631">
          <cell r="AC1631">
            <v>70</v>
          </cell>
        </row>
        <row r="1632">
          <cell r="AC1632">
            <v>191</v>
          </cell>
        </row>
        <row r="1633">
          <cell r="AC1633">
            <v>19</v>
          </cell>
        </row>
        <row r="1634">
          <cell r="AC1634">
            <v>23</v>
          </cell>
        </row>
        <row r="1635">
          <cell r="AC1635">
            <v>10</v>
          </cell>
        </row>
        <row r="1636">
          <cell r="AC1636">
            <v>0</v>
          </cell>
        </row>
        <row r="1637">
          <cell r="AC1637">
            <v>1191</v>
          </cell>
        </row>
        <row r="1638">
          <cell r="C1638" t="str">
            <v>222</v>
          </cell>
          <cell r="AC1638">
            <v>552</v>
          </cell>
          <cell r="AH1638" t="str">
            <v>Other</v>
          </cell>
        </row>
        <row r="1639">
          <cell r="AC1639">
            <v>374</v>
          </cell>
        </row>
        <row r="1640">
          <cell r="AC1640">
            <v>290</v>
          </cell>
        </row>
        <row r="1641">
          <cell r="AC1641">
            <v>98</v>
          </cell>
        </row>
        <row r="1642">
          <cell r="AC1642">
            <v>146</v>
          </cell>
        </row>
        <row r="1643">
          <cell r="AC1643">
            <v>25</v>
          </cell>
        </row>
        <row r="1644">
          <cell r="AC1644">
            <v>18</v>
          </cell>
        </row>
        <row r="1645">
          <cell r="AC1645">
            <v>16</v>
          </cell>
        </row>
        <row r="1646">
          <cell r="AC1646">
            <v>0</v>
          </cell>
        </row>
        <row r="1647">
          <cell r="AC1647">
            <v>1519</v>
          </cell>
        </row>
        <row r="1648">
          <cell r="C1648" t="str">
            <v>222</v>
          </cell>
          <cell r="AC1648">
            <v>35</v>
          </cell>
          <cell r="AH1648" t="str">
            <v>Other</v>
          </cell>
        </row>
        <row r="1649">
          <cell r="AC1649">
            <v>24</v>
          </cell>
        </row>
        <row r="1650">
          <cell r="AC1650">
            <v>23</v>
          </cell>
        </row>
        <row r="1651">
          <cell r="AC1651">
            <v>5</v>
          </cell>
        </row>
        <row r="1652">
          <cell r="AC1652">
            <v>13</v>
          </cell>
        </row>
        <row r="1653">
          <cell r="AC1653">
            <v>3</v>
          </cell>
        </row>
        <row r="1654">
          <cell r="AC1654">
            <v>3</v>
          </cell>
        </row>
        <row r="1655">
          <cell r="AC1655">
            <v>5</v>
          </cell>
        </row>
        <row r="1656">
          <cell r="AC1656">
            <v>0</v>
          </cell>
        </row>
        <row r="1657">
          <cell r="AC1657">
            <v>107</v>
          </cell>
        </row>
        <row r="1658">
          <cell r="C1658" t="str">
            <v>222</v>
          </cell>
          <cell r="AC1658">
            <v>504</v>
          </cell>
          <cell r="AH1658" t="str">
            <v>Other</v>
          </cell>
        </row>
        <row r="1659">
          <cell r="AC1659">
            <v>426</v>
          </cell>
        </row>
        <row r="1660">
          <cell r="AC1660">
            <v>243</v>
          </cell>
        </row>
        <row r="1661">
          <cell r="AC1661">
            <v>93</v>
          </cell>
        </row>
        <row r="1662">
          <cell r="AC1662">
            <v>175</v>
          </cell>
        </row>
        <row r="1663">
          <cell r="AC1663">
            <v>10</v>
          </cell>
        </row>
        <row r="1664">
          <cell r="AC1664">
            <v>16</v>
          </cell>
        </row>
        <row r="1665">
          <cell r="AC1665">
            <v>11</v>
          </cell>
        </row>
        <row r="1666">
          <cell r="AC1666">
            <v>0</v>
          </cell>
        </row>
        <row r="1667">
          <cell r="AC1667">
            <v>1482</v>
          </cell>
        </row>
        <row r="1668">
          <cell r="C1668" t="str">
            <v>223</v>
          </cell>
          <cell r="AC1668">
            <v>428</v>
          </cell>
          <cell r="AH1668" t="str">
            <v>Other</v>
          </cell>
        </row>
        <row r="1669">
          <cell r="AC1669">
            <v>281</v>
          </cell>
        </row>
        <row r="1670">
          <cell r="AC1670">
            <v>393</v>
          </cell>
        </row>
        <row r="1671">
          <cell r="AC1671">
            <v>83</v>
          </cell>
        </row>
        <row r="1672">
          <cell r="AC1672">
            <v>179</v>
          </cell>
        </row>
        <row r="1673">
          <cell r="AC1673">
            <v>27</v>
          </cell>
        </row>
        <row r="1674">
          <cell r="AC1674">
            <v>17</v>
          </cell>
        </row>
        <row r="1675">
          <cell r="AC1675">
            <v>6</v>
          </cell>
        </row>
        <row r="1676">
          <cell r="AC1676">
            <v>3</v>
          </cell>
        </row>
        <row r="1677">
          <cell r="AC1677">
            <v>1423</v>
          </cell>
        </row>
        <row r="1678">
          <cell r="C1678" t="str">
            <v>223</v>
          </cell>
          <cell r="AC1678">
            <v>93</v>
          </cell>
          <cell r="AH1678" t="str">
            <v>Other</v>
          </cell>
        </row>
        <row r="1679">
          <cell r="AC1679">
            <v>66</v>
          </cell>
        </row>
        <row r="1680">
          <cell r="AC1680">
            <v>40</v>
          </cell>
        </row>
        <row r="1681">
          <cell r="AC1681">
            <v>16</v>
          </cell>
        </row>
        <row r="1682">
          <cell r="AC1682">
            <v>18</v>
          </cell>
        </row>
        <row r="1683">
          <cell r="AC1683">
            <v>5</v>
          </cell>
        </row>
        <row r="1684">
          <cell r="AC1684">
            <v>0</v>
          </cell>
        </row>
        <row r="1685">
          <cell r="AC1685">
            <v>3</v>
          </cell>
        </row>
        <row r="1686">
          <cell r="AC1686">
            <v>3</v>
          </cell>
        </row>
        <row r="1687">
          <cell r="AC1687">
            <v>239</v>
          </cell>
        </row>
        <row r="1688">
          <cell r="C1688" t="str">
            <v>224</v>
          </cell>
          <cell r="AC1688">
            <v>347</v>
          </cell>
          <cell r="AH1688" t="str">
            <v>Other</v>
          </cell>
        </row>
        <row r="1689">
          <cell r="AC1689">
            <v>299</v>
          </cell>
        </row>
        <row r="1690">
          <cell r="AC1690">
            <v>226</v>
          </cell>
        </row>
        <row r="1691">
          <cell r="AC1691">
            <v>66</v>
          </cell>
        </row>
        <row r="1692">
          <cell r="AC1692">
            <v>120</v>
          </cell>
        </row>
        <row r="1693">
          <cell r="AC1693">
            <v>18</v>
          </cell>
        </row>
        <row r="1694">
          <cell r="AC1694">
            <v>11</v>
          </cell>
        </row>
        <row r="1695">
          <cell r="AC1695">
            <v>10</v>
          </cell>
        </row>
        <row r="1696">
          <cell r="AC1696">
            <v>0</v>
          </cell>
        </row>
        <row r="1697">
          <cell r="AC1697">
            <v>1097</v>
          </cell>
        </row>
        <row r="1698">
          <cell r="C1698" t="str">
            <v>229</v>
          </cell>
          <cell r="AC1698">
            <v>112</v>
          </cell>
          <cell r="AH1698" t="str">
            <v>Other</v>
          </cell>
        </row>
        <row r="1699">
          <cell r="AC1699">
            <v>88</v>
          </cell>
        </row>
        <row r="1700">
          <cell r="AC1700">
            <v>67</v>
          </cell>
        </row>
        <row r="1701">
          <cell r="AC1701">
            <v>13</v>
          </cell>
        </row>
        <row r="1702">
          <cell r="AC1702">
            <v>47</v>
          </cell>
        </row>
        <row r="1703">
          <cell r="AC1703">
            <v>12</v>
          </cell>
        </row>
        <row r="1704">
          <cell r="AC1704">
            <v>5</v>
          </cell>
        </row>
        <row r="1705">
          <cell r="AC1705">
            <v>0</v>
          </cell>
        </row>
        <row r="1706">
          <cell r="AC1706">
            <v>0</v>
          </cell>
        </row>
        <row r="1707">
          <cell r="AC1707">
            <v>338</v>
          </cell>
        </row>
        <row r="1708">
          <cell r="C1708" t="str">
            <v>229</v>
          </cell>
          <cell r="AC1708">
            <v>57</v>
          </cell>
          <cell r="AH1708" t="str">
            <v>Other</v>
          </cell>
        </row>
        <row r="1709">
          <cell r="AC1709">
            <v>43</v>
          </cell>
        </row>
        <row r="1710">
          <cell r="AC1710">
            <v>16</v>
          </cell>
        </row>
        <row r="1711">
          <cell r="AC1711">
            <v>9</v>
          </cell>
        </row>
        <row r="1712">
          <cell r="AC1712">
            <v>17</v>
          </cell>
        </row>
        <row r="1713">
          <cell r="AC1713">
            <v>3</v>
          </cell>
        </row>
        <row r="1714">
          <cell r="AC1714">
            <v>0</v>
          </cell>
        </row>
        <row r="1715">
          <cell r="AC1715">
            <v>0</v>
          </cell>
        </row>
        <row r="1716">
          <cell r="AC1716">
            <v>0</v>
          </cell>
        </row>
        <row r="1717">
          <cell r="AC1717">
            <v>145</v>
          </cell>
        </row>
        <row r="1718">
          <cell r="C1718" t="str">
            <v>229</v>
          </cell>
          <cell r="AC1718">
            <v>406</v>
          </cell>
          <cell r="AH1718" t="str">
            <v>Other</v>
          </cell>
        </row>
        <row r="1719">
          <cell r="AC1719">
            <v>404</v>
          </cell>
        </row>
        <row r="1720">
          <cell r="AC1720">
            <v>318</v>
          </cell>
        </row>
        <row r="1721">
          <cell r="AC1721">
            <v>104</v>
          </cell>
        </row>
        <row r="1722">
          <cell r="AC1722">
            <v>188</v>
          </cell>
        </row>
        <row r="1723">
          <cell r="AC1723">
            <v>29</v>
          </cell>
        </row>
        <row r="1724">
          <cell r="AC1724">
            <v>16</v>
          </cell>
        </row>
        <row r="1725">
          <cell r="AC1725">
            <v>5</v>
          </cell>
        </row>
        <row r="1726">
          <cell r="AC1726">
            <v>0</v>
          </cell>
        </row>
        <row r="1727">
          <cell r="AC1727">
            <v>1472</v>
          </cell>
        </row>
        <row r="1728">
          <cell r="C1728" t="str">
            <v>229</v>
          </cell>
          <cell r="AC1728">
            <v>1291</v>
          </cell>
          <cell r="AH1728" t="str">
            <v>Other</v>
          </cell>
        </row>
        <row r="1729">
          <cell r="AC1729">
            <v>1011</v>
          </cell>
        </row>
        <row r="1730">
          <cell r="AC1730">
            <v>892</v>
          </cell>
        </row>
        <row r="1731">
          <cell r="AC1731">
            <v>268</v>
          </cell>
        </row>
        <row r="1732">
          <cell r="AC1732">
            <v>417</v>
          </cell>
        </row>
        <row r="1733">
          <cell r="AC1733">
            <v>102</v>
          </cell>
        </row>
        <row r="1734">
          <cell r="AC1734">
            <v>33</v>
          </cell>
        </row>
        <row r="1735">
          <cell r="AC1735">
            <v>14</v>
          </cell>
        </row>
        <row r="1736">
          <cell r="AC1736">
            <v>3</v>
          </cell>
        </row>
        <row r="1737">
          <cell r="AC1737">
            <v>4032</v>
          </cell>
        </row>
        <row r="1738">
          <cell r="C1738" t="str">
            <v>231</v>
          </cell>
          <cell r="AC1738">
            <v>85</v>
          </cell>
          <cell r="AH1738" t="str">
            <v>Other</v>
          </cell>
        </row>
        <row r="1739">
          <cell r="AC1739">
            <v>121</v>
          </cell>
        </row>
        <row r="1740">
          <cell r="AC1740">
            <v>85</v>
          </cell>
        </row>
        <row r="1741">
          <cell r="AC1741">
            <v>32</v>
          </cell>
        </row>
        <row r="1742">
          <cell r="AC1742">
            <v>47</v>
          </cell>
        </row>
        <row r="1743">
          <cell r="AC1743">
            <v>3</v>
          </cell>
        </row>
        <row r="1744">
          <cell r="AC1744">
            <v>3</v>
          </cell>
        </row>
        <row r="1745">
          <cell r="AC1745">
            <v>0</v>
          </cell>
        </row>
        <row r="1746">
          <cell r="AC1746">
            <v>3</v>
          </cell>
        </row>
        <row r="1747">
          <cell r="AC1747">
            <v>375</v>
          </cell>
        </row>
        <row r="1748">
          <cell r="C1748" t="str">
            <v>231</v>
          </cell>
          <cell r="AC1748">
            <v>320</v>
          </cell>
          <cell r="AH1748" t="str">
            <v>Other</v>
          </cell>
        </row>
        <row r="1749">
          <cell r="AC1749">
            <v>461</v>
          </cell>
        </row>
        <row r="1750">
          <cell r="AC1750">
            <v>355</v>
          </cell>
        </row>
        <row r="1751">
          <cell r="AC1751">
            <v>91</v>
          </cell>
        </row>
        <row r="1752">
          <cell r="AC1752">
            <v>138</v>
          </cell>
        </row>
        <row r="1753">
          <cell r="AC1753">
            <v>25</v>
          </cell>
        </row>
        <row r="1754">
          <cell r="AC1754">
            <v>5</v>
          </cell>
        </row>
        <row r="1755">
          <cell r="AC1755">
            <v>0</v>
          </cell>
        </row>
        <row r="1756">
          <cell r="AC1756">
            <v>0</v>
          </cell>
        </row>
        <row r="1757">
          <cell r="AC1757">
            <v>1395</v>
          </cell>
        </row>
        <row r="1758">
          <cell r="C1758" t="str">
            <v>231</v>
          </cell>
          <cell r="AC1758">
            <v>150</v>
          </cell>
          <cell r="AH1758" t="str">
            <v>Other</v>
          </cell>
        </row>
        <row r="1759">
          <cell r="AC1759">
            <v>139</v>
          </cell>
        </row>
        <row r="1760">
          <cell r="AC1760">
            <v>63</v>
          </cell>
        </row>
        <row r="1761">
          <cell r="AC1761">
            <v>26</v>
          </cell>
        </row>
        <row r="1762">
          <cell r="AC1762">
            <v>30</v>
          </cell>
        </row>
        <row r="1763">
          <cell r="AC1763">
            <v>5</v>
          </cell>
        </row>
        <row r="1764">
          <cell r="AC1764">
            <v>3</v>
          </cell>
        </row>
        <row r="1765">
          <cell r="AC1765">
            <v>5</v>
          </cell>
        </row>
        <row r="1766">
          <cell r="AC1766">
            <v>3</v>
          </cell>
        </row>
        <row r="1767">
          <cell r="AC1767">
            <v>431</v>
          </cell>
        </row>
        <row r="1768">
          <cell r="C1768" t="str">
            <v>231</v>
          </cell>
          <cell r="AC1768">
            <v>248</v>
          </cell>
          <cell r="AH1768" t="str">
            <v>Other</v>
          </cell>
        </row>
        <row r="1769">
          <cell r="AC1769">
            <v>317</v>
          </cell>
        </row>
        <row r="1770">
          <cell r="AC1770">
            <v>231</v>
          </cell>
        </row>
        <row r="1771">
          <cell r="AC1771">
            <v>83</v>
          </cell>
        </row>
        <row r="1772">
          <cell r="AC1772">
            <v>92</v>
          </cell>
        </row>
        <row r="1773">
          <cell r="AC1773">
            <v>13</v>
          </cell>
        </row>
        <row r="1774">
          <cell r="AC1774">
            <v>3</v>
          </cell>
        </row>
        <row r="1775">
          <cell r="AC1775">
            <v>6</v>
          </cell>
        </row>
        <row r="1776">
          <cell r="AC1776">
            <v>0</v>
          </cell>
        </row>
        <row r="1777">
          <cell r="AC1777">
            <v>992</v>
          </cell>
        </row>
        <row r="1778">
          <cell r="C1778" t="str">
            <v>239</v>
          </cell>
          <cell r="AC1778">
            <v>109</v>
          </cell>
          <cell r="AH1778" t="str">
            <v>Other</v>
          </cell>
        </row>
        <row r="1779">
          <cell r="AC1779">
            <v>46</v>
          </cell>
        </row>
        <row r="1780">
          <cell r="AC1780">
            <v>121</v>
          </cell>
        </row>
        <row r="1781">
          <cell r="AC1781">
            <v>32</v>
          </cell>
        </row>
        <row r="1782">
          <cell r="AC1782">
            <v>79</v>
          </cell>
        </row>
        <row r="1783">
          <cell r="AC1783">
            <v>18</v>
          </cell>
        </row>
        <row r="1784">
          <cell r="AC1784">
            <v>8</v>
          </cell>
        </row>
        <row r="1785">
          <cell r="AC1785">
            <v>3</v>
          </cell>
        </row>
        <row r="1786">
          <cell r="AC1786">
            <v>0</v>
          </cell>
        </row>
        <row r="1787">
          <cell r="AC1787">
            <v>417</v>
          </cell>
        </row>
        <row r="1788">
          <cell r="C1788" t="str">
            <v>239</v>
          </cell>
          <cell r="AC1788">
            <v>426</v>
          </cell>
          <cell r="AH1788" t="str">
            <v>Other</v>
          </cell>
        </row>
        <row r="1789">
          <cell r="AC1789">
            <v>208</v>
          </cell>
        </row>
        <row r="1790">
          <cell r="AC1790">
            <v>516</v>
          </cell>
        </row>
        <row r="1791">
          <cell r="AC1791">
            <v>79</v>
          </cell>
        </row>
        <row r="1792">
          <cell r="AC1792">
            <v>241</v>
          </cell>
        </row>
        <row r="1793">
          <cell r="AC1793">
            <v>61</v>
          </cell>
        </row>
        <row r="1794">
          <cell r="AC1794">
            <v>14</v>
          </cell>
        </row>
        <row r="1795">
          <cell r="AC1795">
            <v>4</v>
          </cell>
        </row>
        <row r="1796">
          <cell r="AC1796">
            <v>0</v>
          </cell>
        </row>
        <row r="1797">
          <cell r="AC1797">
            <v>1556</v>
          </cell>
        </row>
        <row r="1798">
          <cell r="C1798" t="str">
            <v>239</v>
          </cell>
          <cell r="AC1798">
            <v>55</v>
          </cell>
          <cell r="AH1798" t="str">
            <v>Other</v>
          </cell>
        </row>
        <row r="1799">
          <cell r="AC1799">
            <v>35</v>
          </cell>
        </row>
        <row r="1800">
          <cell r="AC1800">
            <v>8</v>
          </cell>
        </row>
        <row r="1801">
          <cell r="AC1801">
            <v>3</v>
          </cell>
        </row>
        <row r="1802">
          <cell r="AC1802">
            <v>15</v>
          </cell>
        </row>
        <row r="1803">
          <cell r="AC1803">
            <v>0</v>
          </cell>
        </row>
        <row r="1804">
          <cell r="AC1804">
            <v>0</v>
          </cell>
        </row>
        <row r="1805">
          <cell r="AC1805">
            <v>0</v>
          </cell>
        </row>
        <row r="1806">
          <cell r="AC1806">
            <v>0</v>
          </cell>
        </row>
        <row r="1807">
          <cell r="AC1807">
            <v>119</v>
          </cell>
        </row>
        <row r="1808">
          <cell r="C1808" t="str">
            <v>239</v>
          </cell>
          <cell r="AC1808">
            <v>283</v>
          </cell>
          <cell r="AH1808" t="str">
            <v>Other</v>
          </cell>
        </row>
        <row r="1809">
          <cell r="AC1809">
            <v>181</v>
          </cell>
        </row>
        <row r="1810">
          <cell r="AC1810">
            <v>276</v>
          </cell>
        </row>
        <row r="1811">
          <cell r="AC1811">
            <v>51</v>
          </cell>
        </row>
        <row r="1812">
          <cell r="AC1812">
            <v>97</v>
          </cell>
        </row>
        <row r="1813">
          <cell r="AC1813">
            <v>12</v>
          </cell>
        </row>
        <row r="1814">
          <cell r="AC1814">
            <v>29</v>
          </cell>
        </row>
        <row r="1815">
          <cell r="AC1815">
            <v>9</v>
          </cell>
        </row>
        <row r="1816">
          <cell r="AC1816">
            <v>10</v>
          </cell>
        </row>
        <row r="1817">
          <cell r="AC1817">
            <v>948</v>
          </cell>
        </row>
        <row r="1818">
          <cell r="C1818" t="str">
            <v>239</v>
          </cell>
          <cell r="AC1818">
            <v>45</v>
          </cell>
          <cell r="AH1818" t="str">
            <v>Other</v>
          </cell>
        </row>
        <row r="1819">
          <cell r="AC1819">
            <v>77</v>
          </cell>
        </row>
        <row r="1820">
          <cell r="AC1820">
            <v>56</v>
          </cell>
        </row>
        <row r="1821">
          <cell r="AC1821">
            <v>15</v>
          </cell>
        </row>
        <row r="1822">
          <cell r="AC1822">
            <v>35</v>
          </cell>
        </row>
        <row r="1823">
          <cell r="AC1823">
            <v>0</v>
          </cell>
        </row>
        <row r="1824">
          <cell r="AC1824">
            <v>3</v>
          </cell>
        </row>
        <row r="1825">
          <cell r="AC1825">
            <v>0</v>
          </cell>
        </row>
        <row r="1826">
          <cell r="AC1826">
            <v>3</v>
          </cell>
        </row>
        <row r="1827">
          <cell r="AC1827">
            <v>235</v>
          </cell>
        </row>
        <row r="1828">
          <cell r="C1828" t="str">
            <v>241</v>
          </cell>
          <cell r="AC1828">
            <v>36</v>
          </cell>
          <cell r="AH1828" t="str">
            <v>Other</v>
          </cell>
        </row>
        <row r="1829">
          <cell r="AC1829">
            <v>45</v>
          </cell>
        </row>
        <row r="1830">
          <cell r="AC1830">
            <v>9</v>
          </cell>
        </row>
        <row r="1831">
          <cell r="AC1831">
            <v>15</v>
          </cell>
        </row>
        <row r="1832">
          <cell r="AC1832">
            <v>12</v>
          </cell>
        </row>
        <row r="1833">
          <cell r="AC1833">
            <v>3</v>
          </cell>
        </row>
        <row r="1834">
          <cell r="AC1834">
            <v>0</v>
          </cell>
        </row>
        <row r="1835">
          <cell r="AC1835">
            <v>0</v>
          </cell>
        </row>
        <row r="1836">
          <cell r="AC1836">
            <v>0</v>
          </cell>
        </row>
        <row r="1837">
          <cell r="AC1837">
            <v>124</v>
          </cell>
        </row>
        <row r="1838">
          <cell r="C1838" t="str">
            <v>241</v>
          </cell>
          <cell r="AC1838">
            <v>615</v>
          </cell>
          <cell r="AH1838" t="str">
            <v>Other</v>
          </cell>
        </row>
        <row r="1839">
          <cell r="AC1839">
            <v>470</v>
          </cell>
        </row>
        <row r="1840">
          <cell r="AC1840">
            <v>334</v>
          </cell>
        </row>
        <row r="1841">
          <cell r="AC1841">
            <v>126</v>
          </cell>
        </row>
        <row r="1842">
          <cell r="AC1842">
            <v>188</v>
          </cell>
        </row>
        <row r="1843">
          <cell r="AC1843">
            <v>39</v>
          </cell>
        </row>
        <row r="1844">
          <cell r="AC1844">
            <v>3</v>
          </cell>
        </row>
        <row r="1845">
          <cell r="AC1845">
            <v>24</v>
          </cell>
        </row>
        <row r="1846">
          <cell r="AC1846">
            <v>5</v>
          </cell>
        </row>
        <row r="1847">
          <cell r="AC1847">
            <v>1799</v>
          </cell>
        </row>
        <row r="1848">
          <cell r="C1848" t="str">
            <v>241</v>
          </cell>
          <cell r="AC1848">
            <v>245</v>
          </cell>
          <cell r="AH1848" t="str">
            <v>Other</v>
          </cell>
        </row>
        <row r="1849">
          <cell r="AC1849">
            <v>212</v>
          </cell>
        </row>
        <row r="1850">
          <cell r="AC1850">
            <v>136</v>
          </cell>
        </row>
        <row r="1851">
          <cell r="AC1851">
            <v>60</v>
          </cell>
        </row>
        <row r="1852">
          <cell r="AC1852">
            <v>85</v>
          </cell>
        </row>
        <row r="1853">
          <cell r="AC1853">
            <v>11</v>
          </cell>
        </row>
        <row r="1854">
          <cell r="AC1854">
            <v>4</v>
          </cell>
        </row>
        <row r="1855">
          <cell r="AC1855">
            <v>13</v>
          </cell>
        </row>
        <row r="1856">
          <cell r="AC1856">
            <v>10</v>
          </cell>
        </row>
        <row r="1857">
          <cell r="AC1857">
            <v>773</v>
          </cell>
        </row>
        <row r="1858">
          <cell r="C1858" t="str">
            <v>242</v>
          </cell>
          <cell r="AC1858">
            <v>149</v>
          </cell>
          <cell r="AH1858" t="str">
            <v>Other</v>
          </cell>
        </row>
        <row r="1859">
          <cell r="AC1859">
            <v>95</v>
          </cell>
        </row>
        <row r="1860">
          <cell r="AC1860">
            <v>63</v>
          </cell>
        </row>
        <row r="1861">
          <cell r="AC1861">
            <v>22</v>
          </cell>
        </row>
        <row r="1862">
          <cell r="AC1862">
            <v>34</v>
          </cell>
        </row>
        <row r="1863">
          <cell r="AC1863">
            <v>3</v>
          </cell>
        </row>
        <row r="1864">
          <cell r="AC1864">
            <v>3</v>
          </cell>
        </row>
        <row r="1865">
          <cell r="AC1865">
            <v>9</v>
          </cell>
        </row>
        <row r="1866">
          <cell r="AC1866">
            <v>3</v>
          </cell>
        </row>
        <row r="1867">
          <cell r="AC1867">
            <v>364</v>
          </cell>
        </row>
        <row r="1868">
          <cell r="C1868" t="str">
            <v>242</v>
          </cell>
          <cell r="AC1868">
            <v>127</v>
          </cell>
          <cell r="AH1868" t="str">
            <v>Other</v>
          </cell>
        </row>
        <row r="1869">
          <cell r="AC1869">
            <v>102</v>
          </cell>
        </row>
        <row r="1870">
          <cell r="AC1870">
            <v>74</v>
          </cell>
        </row>
        <row r="1871">
          <cell r="AC1871">
            <v>20</v>
          </cell>
        </row>
        <row r="1872">
          <cell r="AC1872">
            <v>42</v>
          </cell>
        </row>
        <row r="1873">
          <cell r="AC1873">
            <v>3</v>
          </cell>
        </row>
        <row r="1874">
          <cell r="AC1874">
            <v>3</v>
          </cell>
        </row>
        <row r="1875">
          <cell r="AC1875">
            <v>3</v>
          </cell>
        </row>
        <row r="1876">
          <cell r="AC1876">
            <v>5</v>
          </cell>
        </row>
        <row r="1877">
          <cell r="AC1877">
            <v>370</v>
          </cell>
        </row>
        <row r="1878">
          <cell r="C1878" t="str">
            <v>242</v>
          </cell>
          <cell r="AC1878">
            <v>184</v>
          </cell>
          <cell r="AH1878" t="str">
            <v>Other</v>
          </cell>
        </row>
        <row r="1879">
          <cell r="AC1879">
            <v>183</v>
          </cell>
        </row>
        <row r="1880">
          <cell r="AC1880">
            <v>87</v>
          </cell>
        </row>
        <row r="1881">
          <cell r="AC1881">
            <v>43</v>
          </cell>
        </row>
        <row r="1882">
          <cell r="AC1882">
            <v>48</v>
          </cell>
        </row>
        <row r="1883">
          <cell r="AC1883">
            <v>3</v>
          </cell>
        </row>
        <row r="1884">
          <cell r="AC1884">
            <v>3</v>
          </cell>
        </row>
        <row r="1885">
          <cell r="AC1885">
            <v>3</v>
          </cell>
        </row>
        <row r="1886">
          <cell r="AC1886">
            <v>3</v>
          </cell>
        </row>
        <row r="1887">
          <cell r="AC1887">
            <v>553</v>
          </cell>
        </row>
        <row r="1888">
          <cell r="C1888" t="str">
            <v>243</v>
          </cell>
          <cell r="AC1888">
            <v>36</v>
          </cell>
          <cell r="AH1888" t="str">
            <v>Other</v>
          </cell>
        </row>
        <row r="1889">
          <cell r="AC1889">
            <v>31</v>
          </cell>
        </row>
        <row r="1890">
          <cell r="AC1890">
            <v>14</v>
          </cell>
        </row>
        <row r="1891">
          <cell r="AC1891">
            <v>7</v>
          </cell>
        </row>
        <row r="1892">
          <cell r="AC1892">
            <v>6</v>
          </cell>
        </row>
        <row r="1893">
          <cell r="AC1893">
            <v>3</v>
          </cell>
        </row>
        <row r="1894">
          <cell r="AC1894">
            <v>0</v>
          </cell>
        </row>
        <row r="1895">
          <cell r="AC1895">
            <v>0</v>
          </cell>
        </row>
        <row r="1896">
          <cell r="AC1896">
            <v>0</v>
          </cell>
        </row>
        <row r="1897">
          <cell r="AC1897">
            <v>89</v>
          </cell>
        </row>
        <row r="1898">
          <cell r="C1898" t="str">
            <v>243</v>
          </cell>
          <cell r="AC1898">
            <v>164</v>
          </cell>
          <cell r="AH1898" t="str">
            <v>Other</v>
          </cell>
        </row>
        <row r="1899">
          <cell r="AC1899">
            <v>120</v>
          </cell>
        </row>
        <row r="1900">
          <cell r="AC1900">
            <v>90</v>
          </cell>
        </row>
        <row r="1901">
          <cell r="AC1901">
            <v>18</v>
          </cell>
        </row>
        <row r="1902">
          <cell r="AC1902">
            <v>29</v>
          </cell>
        </row>
        <row r="1903">
          <cell r="AC1903">
            <v>8</v>
          </cell>
        </row>
        <row r="1904">
          <cell r="AC1904">
            <v>0</v>
          </cell>
        </row>
        <row r="1905">
          <cell r="AC1905">
            <v>6</v>
          </cell>
        </row>
        <row r="1906">
          <cell r="AC1906">
            <v>0</v>
          </cell>
        </row>
        <row r="1907">
          <cell r="AC1907">
            <v>436</v>
          </cell>
        </row>
        <row r="1908">
          <cell r="C1908" t="str">
            <v>243</v>
          </cell>
          <cell r="AC1908">
            <v>287</v>
          </cell>
          <cell r="AH1908" t="str">
            <v>Other</v>
          </cell>
        </row>
        <row r="1909">
          <cell r="AC1909">
            <v>261</v>
          </cell>
        </row>
        <row r="1910">
          <cell r="AC1910">
            <v>179</v>
          </cell>
        </row>
        <row r="1911">
          <cell r="AC1911">
            <v>58</v>
          </cell>
        </row>
        <row r="1912">
          <cell r="AC1912">
            <v>70</v>
          </cell>
        </row>
        <row r="1913">
          <cell r="AC1913">
            <v>12</v>
          </cell>
        </row>
        <row r="1914">
          <cell r="AC1914">
            <v>3</v>
          </cell>
        </row>
        <row r="1915">
          <cell r="AC1915">
            <v>4</v>
          </cell>
        </row>
        <row r="1916">
          <cell r="AC1916">
            <v>11</v>
          </cell>
        </row>
        <row r="1917">
          <cell r="AC1917">
            <v>884</v>
          </cell>
        </row>
        <row r="1918">
          <cell r="C1918" t="str">
            <v>244</v>
          </cell>
          <cell r="AC1918">
            <v>38</v>
          </cell>
          <cell r="AH1918" t="str">
            <v>Other</v>
          </cell>
        </row>
        <row r="1919">
          <cell r="AC1919">
            <v>39</v>
          </cell>
        </row>
        <row r="1920">
          <cell r="AC1920">
            <v>21</v>
          </cell>
        </row>
        <row r="1921">
          <cell r="AC1921">
            <v>16</v>
          </cell>
        </row>
        <row r="1922">
          <cell r="AC1922">
            <v>15</v>
          </cell>
        </row>
        <row r="1923">
          <cell r="AC1923">
            <v>0</v>
          </cell>
        </row>
        <row r="1924">
          <cell r="AC1924">
            <v>0</v>
          </cell>
        </row>
        <row r="1925">
          <cell r="AC1925">
            <v>3</v>
          </cell>
        </row>
        <row r="1926">
          <cell r="AC1926">
            <v>3</v>
          </cell>
        </row>
        <row r="1927">
          <cell r="AC1927">
            <v>129</v>
          </cell>
        </row>
        <row r="1928">
          <cell r="C1928" t="str">
            <v>244</v>
          </cell>
          <cell r="AC1928">
            <v>73</v>
          </cell>
          <cell r="AH1928" t="str">
            <v>Other</v>
          </cell>
        </row>
        <row r="1929">
          <cell r="AC1929">
            <v>71</v>
          </cell>
        </row>
        <row r="1930">
          <cell r="AC1930">
            <v>48</v>
          </cell>
        </row>
        <row r="1931">
          <cell r="AC1931">
            <v>22</v>
          </cell>
        </row>
        <row r="1932">
          <cell r="AC1932">
            <v>24</v>
          </cell>
        </row>
        <row r="1933">
          <cell r="AC1933">
            <v>3</v>
          </cell>
        </row>
        <row r="1934">
          <cell r="AC1934">
            <v>0</v>
          </cell>
        </row>
        <row r="1935">
          <cell r="AC1935">
            <v>0</v>
          </cell>
        </row>
        <row r="1936">
          <cell r="AC1936">
            <v>0</v>
          </cell>
        </row>
        <row r="1937">
          <cell r="AC1937">
            <v>239</v>
          </cell>
        </row>
        <row r="1938">
          <cell r="C1938" t="str">
            <v>245</v>
          </cell>
          <cell r="AC1938">
            <v>52</v>
          </cell>
          <cell r="AH1938" t="str">
            <v>Other</v>
          </cell>
        </row>
        <row r="1939">
          <cell r="AC1939">
            <v>59</v>
          </cell>
        </row>
        <row r="1940">
          <cell r="AC1940">
            <v>31</v>
          </cell>
        </row>
        <row r="1941">
          <cell r="AC1941">
            <v>17</v>
          </cell>
        </row>
        <row r="1942">
          <cell r="AC1942">
            <v>34</v>
          </cell>
        </row>
        <row r="1943">
          <cell r="AC1943">
            <v>3</v>
          </cell>
        </row>
        <row r="1944">
          <cell r="AC1944">
            <v>0</v>
          </cell>
        </row>
        <row r="1945">
          <cell r="AC1945">
            <v>0</v>
          </cell>
        </row>
        <row r="1946">
          <cell r="AC1946">
            <v>0</v>
          </cell>
        </row>
        <row r="1947">
          <cell r="AC1947">
            <v>193</v>
          </cell>
        </row>
        <row r="1948">
          <cell r="C1948" t="str">
            <v>245</v>
          </cell>
          <cell r="AC1948">
            <v>112</v>
          </cell>
          <cell r="AH1948" t="str">
            <v>Other</v>
          </cell>
        </row>
        <row r="1949">
          <cell r="AC1949">
            <v>99</v>
          </cell>
        </row>
        <row r="1950">
          <cell r="AC1950">
            <v>64</v>
          </cell>
        </row>
        <row r="1951">
          <cell r="AC1951">
            <v>22</v>
          </cell>
        </row>
        <row r="1952">
          <cell r="AC1952">
            <v>42</v>
          </cell>
        </row>
        <row r="1953">
          <cell r="AC1953">
            <v>8</v>
          </cell>
        </row>
        <row r="1954">
          <cell r="AC1954">
            <v>3</v>
          </cell>
        </row>
        <row r="1955">
          <cell r="AC1955">
            <v>0</v>
          </cell>
        </row>
        <row r="1956">
          <cell r="AC1956">
            <v>3</v>
          </cell>
        </row>
        <row r="1957">
          <cell r="AC1957">
            <v>355</v>
          </cell>
        </row>
        <row r="1958">
          <cell r="C1958" t="str">
            <v>246</v>
          </cell>
          <cell r="AC1958">
            <v>215</v>
          </cell>
          <cell r="AH1958" t="str">
            <v>Other</v>
          </cell>
        </row>
        <row r="1959">
          <cell r="AC1959">
            <v>221</v>
          </cell>
        </row>
        <row r="1960">
          <cell r="AC1960">
            <v>201</v>
          </cell>
        </row>
        <row r="1961">
          <cell r="AC1961">
            <v>97</v>
          </cell>
        </row>
        <row r="1962">
          <cell r="AC1962">
            <v>97</v>
          </cell>
        </row>
        <row r="1963">
          <cell r="AC1963">
            <v>15</v>
          </cell>
        </row>
        <row r="1964">
          <cell r="AC1964">
            <v>0</v>
          </cell>
        </row>
        <row r="1965">
          <cell r="AC1965">
            <v>3</v>
          </cell>
        </row>
        <row r="1966">
          <cell r="AC1966">
            <v>0</v>
          </cell>
        </row>
        <row r="1967">
          <cell r="AC1967">
            <v>848</v>
          </cell>
        </row>
        <row r="1968">
          <cell r="C1968" t="str">
            <v>246</v>
          </cell>
          <cell r="AC1968">
            <v>232</v>
          </cell>
          <cell r="AH1968" t="str">
            <v>Other</v>
          </cell>
        </row>
        <row r="1969">
          <cell r="AC1969">
            <v>119</v>
          </cell>
        </row>
        <row r="1970">
          <cell r="AC1970">
            <v>202</v>
          </cell>
        </row>
        <row r="1971">
          <cell r="AC1971">
            <v>44</v>
          </cell>
        </row>
        <row r="1972">
          <cell r="AC1972">
            <v>187</v>
          </cell>
        </row>
        <row r="1973">
          <cell r="AC1973">
            <v>13</v>
          </cell>
        </row>
        <row r="1974">
          <cell r="AC1974">
            <v>5</v>
          </cell>
        </row>
        <row r="1975">
          <cell r="AC1975">
            <v>0</v>
          </cell>
        </row>
        <row r="1976">
          <cell r="AC1976">
            <v>3</v>
          </cell>
        </row>
        <row r="1977">
          <cell r="AC1977">
            <v>798</v>
          </cell>
        </row>
        <row r="1978">
          <cell r="C1978" t="str">
            <v>246</v>
          </cell>
          <cell r="AC1978">
            <v>406</v>
          </cell>
          <cell r="AH1978" t="str">
            <v>Other</v>
          </cell>
        </row>
        <row r="1979">
          <cell r="AC1979">
            <v>445</v>
          </cell>
        </row>
        <row r="1980">
          <cell r="AC1980">
            <v>253</v>
          </cell>
        </row>
        <row r="1981">
          <cell r="AC1981">
            <v>113</v>
          </cell>
        </row>
        <row r="1982">
          <cell r="AC1982">
            <v>157</v>
          </cell>
        </row>
        <row r="1983">
          <cell r="AC1983">
            <v>25</v>
          </cell>
        </row>
        <row r="1984">
          <cell r="AC1984">
            <v>5</v>
          </cell>
        </row>
        <row r="1985">
          <cell r="AC1985">
            <v>3</v>
          </cell>
        </row>
        <row r="1986">
          <cell r="AC1986">
            <v>3</v>
          </cell>
        </row>
        <row r="1987">
          <cell r="AC1987">
            <v>1399</v>
          </cell>
        </row>
        <row r="1988">
          <cell r="C1988" t="str">
            <v>246</v>
          </cell>
          <cell r="AC1988">
            <v>256</v>
          </cell>
          <cell r="AH1988" t="str">
            <v>Other</v>
          </cell>
        </row>
        <row r="1989">
          <cell r="AC1989">
            <v>243</v>
          </cell>
        </row>
        <row r="1990">
          <cell r="AC1990">
            <v>146</v>
          </cell>
        </row>
        <row r="1991">
          <cell r="AC1991">
            <v>47</v>
          </cell>
        </row>
        <row r="1992">
          <cell r="AC1992">
            <v>68</v>
          </cell>
        </row>
        <row r="1993">
          <cell r="AC1993">
            <v>9</v>
          </cell>
        </row>
        <row r="1994">
          <cell r="AC1994">
            <v>3</v>
          </cell>
        </row>
        <row r="1995">
          <cell r="AC1995">
            <v>3</v>
          </cell>
        </row>
        <row r="1996">
          <cell r="AC1996">
            <v>6</v>
          </cell>
        </row>
        <row r="1997">
          <cell r="AC1997">
            <v>783</v>
          </cell>
        </row>
        <row r="1998">
          <cell r="C1998" t="str">
            <v>249</v>
          </cell>
          <cell r="AC1998">
            <v>157</v>
          </cell>
          <cell r="AH1998" t="str">
            <v>Other</v>
          </cell>
        </row>
        <row r="1999">
          <cell r="AC1999">
            <v>122</v>
          </cell>
        </row>
        <row r="2000">
          <cell r="AC2000">
            <v>97</v>
          </cell>
        </row>
        <row r="2001">
          <cell r="AC2001">
            <v>45</v>
          </cell>
        </row>
        <row r="2002">
          <cell r="AC2002">
            <v>50</v>
          </cell>
        </row>
        <row r="2003">
          <cell r="AC2003">
            <v>8</v>
          </cell>
        </row>
        <row r="2004">
          <cell r="AC2004">
            <v>0</v>
          </cell>
        </row>
        <row r="2005">
          <cell r="AC2005">
            <v>0</v>
          </cell>
        </row>
        <row r="2006">
          <cell r="AC2006">
            <v>9</v>
          </cell>
        </row>
        <row r="2007">
          <cell r="AC2007">
            <v>487</v>
          </cell>
        </row>
        <row r="2008">
          <cell r="C2008" t="str">
            <v>249</v>
          </cell>
          <cell r="AC2008">
            <v>235</v>
          </cell>
          <cell r="AH2008" t="str">
            <v>Other</v>
          </cell>
        </row>
        <row r="2009">
          <cell r="AC2009">
            <v>216</v>
          </cell>
        </row>
        <row r="2010">
          <cell r="AC2010">
            <v>184</v>
          </cell>
        </row>
        <row r="2011">
          <cell r="AC2011">
            <v>59</v>
          </cell>
        </row>
        <row r="2012">
          <cell r="AC2012">
            <v>91</v>
          </cell>
        </row>
        <row r="2013">
          <cell r="AC2013">
            <v>13</v>
          </cell>
        </row>
        <row r="2014">
          <cell r="AC2014">
            <v>3</v>
          </cell>
        </row>
        <row r="2015">
          <cell r="AC2015">
            <v>3</v>
          </cell>
        </row>
        <row r="2016">
          <cell r="AC2016">
            <v>8</v>
          </cell>
        </row>
        <row r="2017">
          <cell r="AC2017">
            <v>814</v>
          </cell>
        </row>
        <row r="2018">
          <cell r="C2018" t="str">
            <v>251</v>
          </cell>
          <cell r="AC2018">
            <v>1136</v>
          </cell>
          <cell r="AH2018" t="str">
            <v>Other</v>
          </cell>
        </row>
        <row r="2019">
          <cell r="AC2019">
            <v>1188</v>
          </cell>
        </row>
        <row r="2020">
          <cell r="AC2020">
            <v>637</v>
          </cell>
        </row>
        <row r="2021">
          <cell r="AC2021">
            <v>251</v>
          </cell>
        </row>
        <row r="2022">
          <cell r="AC2022">
            <v>423</v>
          </cell>
        </row>
        <row r="2023">
          <cell r="AC2023">
            <v>80</v>
          </cell>
        </row>
        <row r="2024">
          <cell r="AC2024">
            <v>14</v>
          </cell>
        </row>
        <row r="2025">
          <cell r="AC2025">
            <v>33</v>
          </cell>
        </row>
        <row r="2026">
          <cell r="AC2026">
            <v>3</v>
          </cell>
        </row>
        <row r="2027">
          <cell r="AC2027">
            <v>3769</v>
          </cell>
        </row>
        <row r="2028">
          <cell r="C2028" t="str">
            <v>251</v>
          </cell>
          <cell r="AC2028">
            <v>157</v>
          </cell>
          <cell r="AH2028" t="str">
            <v>Other</v>
          </cell>
        </row>
        <row r="2029">
          <cell r="AC2029">
            <v>167</v>
          </cell>
        </row>
        <row r="2030">
          <cell r="AC2030">
            <v>114</v>
          </cell>
        </row>
        <row r="2031">
          <cell r="AC2031">
            <v>16</v>
          </cell>
        </row>
        <row r="2032">
          <cell r="AC2032">
            <v>28</v>
          </cell>
        </row>
        <row r="2033">
          <cell r="AC2033">
            <v>3</v>
          </cell>
        </row>
        <row r="2034">
          <cell r="AC2034">
            <v>3</v>
          </cell>
        </row>
        <row r="2035">
          <cell r="AC2035">
            <v>3</v>
          </cell>
        </row>
        <row r="2036">
          <cell r="AC2036">
            <v>0</v>
          </cell>
        </row>
        <row r="2037">
          <cell r="AC2037">
            <v>490</v>
          </cell>
        </row>
        <row r="2038">
          <cell r="C2038" t="str">
            <v>251</v>
          </cell>
          <cell r="AC2038">
            <v>16</v>
          </cell>
          <cell r="AH2038" t="str">
            <v>Other</v>
          </cell>
        </row>
        <row r="2039">
          <cell r="AC2039">
            <v>26</v>
          </cell>
        </row>
        <row r="2040">
          <cell r="AC2040">
            <v>9</v>
          </cell>
        </row>
        <row r="2041">
          <cell r="AC2041">
            <v>6</v>
          </cell>
        </row>
        <row r="2042">
          <cell r="AC2042">
            <v>3</v>
          </cell>
        </row>
        <row r="2043">
          <cell r="AC2043">
            <v>0</v>
          </cell>
        </row>
        <row r="2044">
          <cell r="AC2044">
            <v>0</v>
          </cell>
        </row>
        <row r="2045">
          <cell r="AC2045">
            <v>0</v>
          </cell>
        </row>
        <row r="2046">
          <cell r="AC2046">
            <v>0</v>
          </cell>
        </row>
        <row r="2047">
          <cell r="AC2047">
            <v>68</v>
          </cell>
        </row>
        <row r="2048">
          <cell r="C2048" t="str">
            <v>251</v>
          </cell>
          <cell r="AC2048">
            <v>102</v>
          </cell>
          <cell r="AH2048" t="str">
            <v>Other</v>
          </cell>
        </row>
        <row r="2049">
          <cell r="AC2049">
            <v>86</v>
          </cell>
        </row>
        <row r="2050">
          <cell r="AC2050">
            <v>55</v>
          </cell>
        </row>
        <row r="2051">
          <cell r="AC2051">
            <v>20</v>
          </cell>
        </row>
        <row r="2052">
          <cell r="AC2052">
            <v>23</v>
          </cell>
        </row>
        <row r="2053">
          <cell r="AC2053">
            <v>7</v>
          </cell>
        </row>
        <row r="2054">
          <cell r="AC2054">
            <v>0</v>
          </cell>
        </row>
        <row r="2055">
          <cell r="AC2055">
            <v>3</v>
          </cell>
        </row>
        <row r="2056">
          <cell r="AC2056">
            <v>0</v>
          </cell>
        </row>
        <row r="2057">
          <cell r="AC2057">
            <v>298</v>
          </cell>
        </row>
        <row r="2058">
          <cell r="C2058" t="str">
            <v>259</v>
          </cell>
          <cell r="AC2058">
            <v>476</v>
          </cell>
          <cell r="AH2058" t="str">
            <v>Other</v>
          </cell>
        </row>
        <row r="2059">
          <cell r="AC2059">
            <v>387</v>
          </cell>
        </row>
        <row r="2060">
          <cell r="AC2060">
            <v>260</v>
          </cell>
        </row>
        <row r="2061">
          <cell r="AC2061">
            <v>108</v>
          </cell>
        </row>
        <row r="2062">
          <cell r="AC2062">
            <v>128</v>
          </cell>
        </row>
        <row r="2063">
          <cell r="AC2063">
            <v>31</v>
          </cell>
        </row>
        <row r="2064">
          <cell r="AC2064">
            <v>10</v>
          </cell>
        </row>
        <row r="2065">
          <cell r="AC2065">
            <v>19</v>
          </cell>
        </row>
        <row r="2066">
          <cell r="AC2066">
            <v>0</v>
          </cell>
        </row>
        <row r="2067">
          <cell r="AC2067">
            <v>1414</v>
          </cell>
        </row>
        <row r="2068">
          <cell r="C2068" t="str">
            <v>259</v>
          </cell>
          <cell r="AC2068">
            <v>311</v>
          </cell>
          <cell r="AH2068" t="str">
            <v>Other</v>
          </cell>
        </row>
        <row r="2069">
          <cell r="AC2069">
            <v>176</v>
          </cell>
        </row>
        <row r="2070">
          <cell r="AC2070">
            <v>198</v>
          </cell>
        </row>
        <row r="2071">
          <cell r="AC2071">
            <v>40</v>
          </cell>
        </row>
        <row r="2072">
          <cell r="AC2072">
            <v>97</v>
          </cell>
        </row>
        <row r="2073">
          <cell r="AC2073">
            <v>14</v>
          </cell>
        </row>
        <row r="2074">
          <cell r="AC2074">
            <v>3</v>
          </cell>
        </row>
        <row r="2075">
          <cell r="AC2075">
            <v>11</v>
          </cell>
        </row>
        <row r="2076">
          <cell r="AC2076">
            <v>3</v>
          </cell>
        </row>
        <row r="2077">
          <cell r="AC2077">
            <v>851</v>
          </cell>
        </row>
        <row r="2078">
          <cell r="C2078" t="str">
            <v>259</v>
          </cell>
          <cell r="AC2078">
            <v>522</v>
          </cell>
          <cell r="AH2078" t="str">
            <v>Other</v>
          </cell>
        </row>
        <row r="2079">
          <cell r="AC2079">
            <v>434</v>
          </cell>
        </row>
        <row r="2080">
          <cell r="AC2080">
            <v>329</v>
          </cell>
        </row>
        <row r="2081">
          <cell r="AC2081">
            <v>95</v>
          </cell>
        </row>
        <row r="2082">
          <cell r="AC2082">
            <v>171</v>
          </cell>
        </row>
        <row r="2083">
          <cell r="AC2083">
            <v>32</v>
          </cell>
        </row>
        <row r="2084">
          <cell r="AC2084">
            <v>10</v>
          </cell>
        </row>
        <row r="2085">
          <cell r="AC2085">
            <v>9</v>
          </cell>
        </row>
        <row r="2086">
          <cell r="AC2086">
            <v>4</v>
          </cell>
        </row>
        <row r="2087">
          <cell r="AC2087">
            <v>1610</v>
          </cell>
        </row>
        <row r="2088">
          <cell r="C2088" t="str">
            <v>261</v>
          </cell>
          <cell r="AC2088">
            <v>28</v>
          </cell>
          <cell r="AH2088" t="str">
            <v>Other</v>
          </cell>
        </row>
        <row r="2089">
          <cell r="AC2089">
            <v>20</v>
          </cell>
        </row>
        <row r="2090">
          <cell r="AC2090">
            <v>21</v>
          </cell>
        </row>
        <row r="2091">
          <cell r="AC2091">
            <v>3</v>
          </cell>
        </row>
        <row r="2092">
          <cell r="AC2092">
            <v>29</v>
          </cell>
        </row>
        <row r="2093">
          <cell r="AC2093">
            <v>3</v>
          </cell>
        </row>
        <row r="2094">
          <cell r="AC2094">
            <v>3</v>
          </cell>
        </row>
        <row r="2095">
          <cell r="AC2095">
            <v>0</v>
          </cell>
        </row>
        <row r="2096">
          <cell r="AC2096">
            <v>0</v>
          </cell>
        </row>
        <row r="2097">
          <cell r="AC2097">
            <v>109</v>
          </cell>
        </row>
        <row r="2098">
          <cell r="C2098" t="str">
            <v>261</v>
          </cell>
          <cell r="AC2098">
            <v>4</v>
          </cell>
          <cell r="AH2098" t="str">
            <v>Other</v>
          </cell>
        </row>
        <row r="2099">
          <cell r="AC2099">
            <v>5</v>
          </cell>
        </row>
        <row r="2100">
          <cell r="AC2100">
            <v>3</v>
          </cell>
        </row>
        <row r="2101">
          <cell r="AC2101">
            <v>0</v>
          </cell>
        </row>
        <row r="2102">
          <cell r="AC2102">
            <v>3</v>
          </cell>
        </row>
        <row r="2103">
          <cell r="AC2103">
            <v>3</v>
          </cell>
        </row>
        <row r="2104">
          <cell r="AC2104">
            <v>0</v>
          </cell>
        </row>
        <row r="2105">
          <cell r="AC2105">
            <v>0</v>
          </cell>
        </row>
        <row r="2106">
          <cell r="AC2106">
            <v>0</v>
          </cell>
        </row>
        <row r="2107">
          <cell r="AC2107">
            <v>19</v>
          </cell>
        </row>
        <row r="2108">
          <cell r="C2108" t="str">
            <v>261</v>
          </cell>
          <cell r="AC2108">
            <v>365</v>
          </cell>
          <cell r="AH2108" t="str">
            <v>Other</v>
          </cell>
        </row>
        <row r="2109">
          <cell r="AC2109">
            <v>238</v>
          </cell>
        </row>
        <row r="2110">
          <cell r="AC2110">
            <v>128</v>
          </cell>
        </row>
        <row r="2111">
          <cell r="AC2111">
            <v>68</v>
          </cell>
        </row>
        <row r="2112">
          <cell r="AC2112">
            <v>91</v>
          </cell>
        </row>
        <row r="2113">
          <cell r="AC2113">
            <v>16</v>
          </cell>
        </row>
        <row r="2114">
          <cell r="AC2114">
            <v>7</v>
          </cell>
        </row>
        <row r="2115">
          <cell r="AC2115">
            <v>21</v>
          </cell>
        </row>
        <row r="2116">
          <cell r="AC2116">
            <v>0</v>
          </cell>
        </row>
        <row r="2117">
          <cell r="AC2117">
            <v>934</v>
          </cell>
        </row>
        <row r="2118">
          <cell r="C2118" t="str">
            <v>262</v>
          </cell>
          <cell r="AC2118">
            <v>11</v>
          </cell>
          <cell r="AH2118" t="str">
            <v>Other</v>
          </cell>
        </row>
        <row r="2119">
          <cell r="AC2119">
            <v>8</v>
          </cell>
        </row>
        <row r="2120">
          <cell r="AC2120">
            <v>8</v>
          </cell>
        </row>
        <row r="2121">
          <cell r="AC2121">
            <v>0</v>
          </cell>
        </row>
        <row r="2122">
          <cell r="AC2122">
            <v>11</v>
          </cell>
        </row>
        <row r="2123">
          <cell r="AC2123">
            <v>0</v>
          </cell>
        </row>
        <row r="2124">
          <cell r="AC2124">
            <v>0</v>
          </cell>
        </row>
        <row r="2125">
          <cell r="AC2125">
            <v>0</v>
          </cell>
        </row>
        <row r="2126">
          <cell r="AC2126">
            <v>0</v>
          </cell>
        </row>
        <row r="2127">
          <cell r="AC2127">
            <v>39</v>
          </cell>
        </row>
        <row r="2128">
          <cell r="C2128" t="str">
            <v>263</v>
          </cell>
          <cell r="AC2128">
            <v>31</v>
          </cell>
          <cell r="AH2128" t="str">
            <v>Other</v>
          </cell>
        </row>
        <row r="2129">
          <cell r="AC2129">
            <v>22</v>
          </cell>
        </row>
        <row r="2130">
          <cell r="AC2130">
            <v>27</v>
          </cell>
        </row>
        <row r="2131">
          <cell r="AC2131">
            <v>5</v>
          </cell>
        </row>
        <row r="2132">
          <cell r="AC2132">
            <v>10</v>
          </cell>
        </row>
        <row r="2133">
          <cell r="AC2133">
            <v>3</v>
          </cell>
        </row>
        <row r="2134">
          <cell r="AC2134">
            <v>0</v>
          </cell>
        </row>
        <row r="2135">
          <cell r="AC2135">
            <v>0</v>
          </cell>
        </row>
        <row r="2136">
          <cell r="AC2136">
            <v>0</v>
          </cell>
        </row>
        <row r="2137">
          <cell r="AC2137">
            <v>95</v>
          </cell>
        </row>
        <row r="2138">
          <cell r="C2138" t="str">
            <v>264</v>
          </cell>
          <cell r="AC2138">
            <v>72</v>
          </cell>
          <cell r="AH2138" t="str">
            <v>Other</v>
          </cell>
        </row>
        <row r="2139">
          <cell r="AC2139">
            <v>115</v>
          </cell>
        </row>
        <row r="2140">
          <cell r="AC2140">
            <v>44</v>
          </cell>
        </row>
        <row r="2141">
          <cell r="AC2141">
            <v>17</v>
          </cell>
        </row>
        <row r="2142">
          <cell r="AC2142">
            <v>22</v>
          </cell>
        </row>
        <row r="2143">
          <cell r="AC2143">
            <v>3</v>
          </cell>
        </row>
        <row r="2144">
          <cell r="AC2144">
            <v>0</v>
          </cell>
        </row>
        <row r="2145">
          <cell r="AC2145">
            <v>0</v>
          </cell>
        </row>
        <row r="2146">
          <cell r="AC2146">
            <v>0</v>
          </cell>
        </row>
        <row r="2147">
          <cell r="AC2147">
            <v>278</v>
          </cell>
        </row>
        <row r="2148">
          <cell r="C2148" t="str">
            <v>270</v>
          </cell>
          <cell r="AC2148">
            <v>66</v>
          </cell>
          <cell r="AH2148" t="str">
            <v>Other</v>
          </cell>
        </row>
        <row r="2149">
          <cell r="AC2149">
            <v>49</v>
          </cell>
        </row>
        <row r="2150">
          <cell r="AC2150">
            <v>51</v>
          </cell>
        </row>
        <row r="2151">
          <cell r="AC2151">
            <v>13</v>
          </cell>
        </row>
        <row r="2152">
          <cell r="AC2152">
            <v>32</v>
          </cell>
        </row>
        <row r="2153">
          <cell r="AC2153">
            <v>0</v>
          </cell>
        </row>
        <row r="2154">
          <cell r="AC2154">
            <v>3</v>
          </cell>
        </row>
        <row r="2155">
          <cell r="AC2155">
            <v>0</v>
          </cell>
        </row>
        <row r="2156">
          <cell r="AC2156">
            <v>0</v>
          </cell>
        </row>
        <row r="2157">
          <cell r="AC2157">
            <v>220</v>
          </cell>
        </row>
        <row r="2158">
          <cell r="C2158" t="str">
            <v>281</v>
          </cell>
          <cell r="AC2158">
            <v>221</v>
          </cell>
          <cell r="AH2158" t="str">
            <v>Other</v>
          </cell>
        </row>
        <row r="2159">
          <cell r="AC2159">
            <v>134</v>
          </cell>
        </row>
        <row r="2160">
          <cell r="AC2160">
            <v>141</v>
          </cell>
        </row>
        <row r="2161">
          <cell r="AC2161">
            <v>55</v>
          </cell>
        </row>
        <row r="2162">
          <cell r="AC2162">
            <v>72</v>
          </cell>
        </row>
        <row r="2163">
          <cell r="AC2163">
            <v>14</v>
          </cell>
        </row>
        <row r="2164">
          <cell r="AC2164">
            <v>3</v>
          </cell>
        </row>
        <row r="2165">
          <cell r="AC2165">
            <v>3</v>
          </cell>
        </row>
        <row r="2166">
          <cell r="AC2166">
            <v>3</v>
          </cell>
        </row>
        <row r="2167">
          <cell r="AC2167">
            <v>641</v>
          </cell>
        </row>
        <row r="2168">
          <cell r="C2168" t="str">
            <v>281</v>
          </cell>
          <cell r="AC2168">
            <v>54</v>
          </cell>
          <cell r="AH2168" t="str">
            <v>Other</v>
          </cell>
        </row>
        <row r="2169">
          <cell r="AC2169">
            <v>56</v>
          </cell>
        </row>
        <row r="2170">
          <cell r="AC2170">
            <v>59</v>
          </cell>
        </row>
        <row r="2171">
          <cell r="AC2171">
            <v>17</v>
          </cell>
        </row>
        <row r="2172">
          <cell r="AC2172">
            <v>29</v>
          </cell>
        </row>
        <row r="2173">
          <cell r="AC2173">
            <v>0</v>
          </cell>
        </row>
        <row r="2174">
          <cell r="AC2174">
            <v>3</v>
          </cell>
        </row>
        <row r="2175">
          <cell r="AC2175">
            <v>3</v>
          </cell>
        </row>
        <row r="2176">
          <cell r="AC2176">
            <v>0</v>
          </cell>
        </row>
        <row r="2177">
          <cell r="AC2177">
            <v>209</v>
          </cell>
        </row>
        <row r="2178">
          <cell r="C2178" t="str">
            <v>291</v>
          </cell>
          <cell r="AC2178">
            <v>732</v>
          </cell>
          <cell r="AH2178" t="str">
            <v>Other</v>
          </cell>
        </row>
        <row r="2179">
          <cell r="AC2179">
            <v>613</v>
          </cell>
        </row>
        <row r="2180">
          <cell r="AC2180">
            <v>391</v>
          </cell>
        </row>
        <row r="2181">
          <cell r="AC2181">
            <v>143</v>
          </cell>
        </row>
        <row r="2182">
          <cell r="AC2182">
            <v>193</v>
          </cell>
        </row>
        <row r="2183">
          <cell r="AC2183">
            <v>30</v>
          </cell>
        </row>
        <row r="2184">
          <cell r="AC2184">
            <v>10</v>
          </cell>
        </row>
        <row r="2185">
          <cell r="AC2185">
            <v>19</v>
          </cell>
        </row>
        <row r="2186">
          <cell r="AC2186">
            <v>0</v>
          </cell>
        </row>
        <row r="2187">
          <cell r="AC2187">
            <v>2134</v>
          </cell>
        </row>
        <row r="2188">
          <cell r="C2188" t="str">
            <v>291</v>
          </cell>
          <cell r="AC2188">
            <v>86</v>
          </cell>
          <cell r="AH2188" t="str">
            <v>Other</v>
          </cell>
        </row>
        <row r="2189">
          <cell r="AC2189">
            <v>65</v>
          </cell>
        </row>
        <row r="2190">
          <cell r="AC2190">
            <v>73</v>
          </cell>
        </row>
        <row r="2191">
          <cell r="AC2191">
            <v>19</v>
          </cell>
        </row>
        <row r="2192">
          <cell r="AC2192">
            <v>44</v>
          </cell>
        </row>
        <row r="2193">
          <cell r="AC2193">
            <v>3</v>
          </cell>
        </row>
        <row r="2194">
          <cell r="AC2194">
            <v>3</v>
          </cell>
        </row>
        <row r="2195">
          <cell r="AC2195">
            <v>0</v>
          </cell>
        </row>
        <row r="2196">
          <cell r="AC2196">
            <v>0</v>
          </cell>
        </row>
        <row r="2197">
          <cell r="AC2197">
            <v>294</v>
          </cell>
        </row>
        <row r="2198">
          <cell r="C2198" t="str">
            <v>292</v>
          </cell>
          <cell r="AC2198">
            <v>227</v>
          </cell>
          <cell r="AH2198" t="str">
            <v>Other</v>
          </cell>
        </row>
        <row r="2199">
          <cell r="AC2199">
            <v>222</v>
          </cell>
        </row>
        <row r="2200">
          <cell r="AC2200">
            <v>141</v>
          </cell>
        </row>
        <row r="2201">
          <cell r="AC2201">
            <v>63</v>
          </cell>
        </row>
        <row r="2202">
          <cell r="AC2202">
            <v>92</v>
          </cell>
        </row>
        <row r="2203">
          <cell r="AC2203">
            <v>10</v>
          </cell>
        </row>
        <row r="2204">
          <cell r="AC2204">
            <v>6</v>
          </cell>
        </row>
        <row r="2205">
          <cell r="AC2205">
            <v>8</v>
          </cell>
        </row>
        <row r="2206">
          <cell r="AC2206">
            <v>0</v>
          </cell>
        </row>
        <row r="2207">
          <cell r="AC2207">
            <v>768</v>
          </cell>
        </row>
        <row r="2208">
          <cell r="C2208" t="str">
            <v>292</v>
          </cell>
          <cell r="AC2208">
            <v>518</v>
          </cell>
          <cell r="AH2208" t="str">
            <v>Other</v>
          </cell>
        </row>
        <row r="2209">
          <cell r="AC2209">
            <v>425</v>
          </cell>
        </row>
        <row r="2210">
          <cell r="AC2210">
            <v>321</v>
          </cell>
        </row>
        <row r="2211">
          <cell r="AC2211">
            <v>139</v>
          </cell>
        </row>
        <row r="2212">
          <cell r="AC2212">
            <v>185</v>
          </cell>
        </row>
        <row r="2213">
          <cell r="AC2213">
            <v>32</v>
          </cell>
        </row>
        <row r="2214">
          <cell r="AC2214">
            <v>6</v>
          </cell>
        </row>
        <row r="2215">
          <cell r="AC2215">
            <v>5</v>
          </cell>
        </row>
        <row r="2216">
          <cell r="AC2216">
            <v>0</v>
          </cell>
        </row>
        <row r="2217">
          <cell r="AC2217">
            <v>1633</v>
          </cell>
        </row>
        <row r="2218">
          <cell r="C2218" t="str">
            <v>301</v>
          </cell>
          <cell r="AC2218">
            <v>15162</v>
          </cell>
          <cell r="AH2218" t="str">
            <v>Other</v>
          </cell>
        </row>
        <row r="2219">
          <cell r="AC2219">
            <v>14726</v>
          </cell>
        </row>
        <row r="2220">
          <cell r="AC2220">
            <v>9690</v>
          </cell>
        </row>
        <row r="2221">
          <cell r="AC2221">
            <v>2841</v>
          </cell>
        </row>
        <row r="2222">
          <cell r="AC2222">
            <v>3905</v>
          </cell>
        </row>
        <row r="2223">
          <cell r="AC2223">
            <v>1100</v>
          </cell>
        </row>
        <row r="2224">
          <cell r="AC2224">
            <v>322</v>
          </cell>
        </row>
        <row r="2225">
          <cell r="AC2225">
            <v>951</v>
          </cell>
        </row>
        <row r="2226">
          <cell r="AC2226">
            <v>4</v>
          </cell>
        </row>
        <row r="2227">
          <cell r="AC2227">
            <v>48711</v>
          </cell>
        </row>
        <row r="2228">
          <cell r="C2228" t="str">
            <v>301</v>
          </cell>
          <cell r="AC2228">
            <v>8177</v>
          </cell>
          <cell r="AH2228" t="str">
            <v>Other</v>
          </cell>
        </row>
        <row r="2229">
          <cell r="AC2229">
            <v>8350</v>
          </cell>
        </row>
        <row r="2230">
          <cell r="AC2230">
            <v>4050</v>
          </cell>
        </row>
        <row r="2231">
          <cell r="AC2231">
            <v>1053</v>
          </cell>
        </row>
        <row r="2232">
          <cell r="AC2232">
            <v>2023</v>
          </cell>
        </row>
        <row r="2233">
          <cell r="AC2233">
            <v>297</v>
          </cell>
        </row>
        <row r="2234">
          <cell r="AC2234">
            <v>115</v>
          </cell>
        </row>
        <row r="2235">
          <cell r="AC2235">
            <v>582</v>
          </cell>
        </row>
        <row r="2236">
          <cell r="AC2236">
            <v>5</v>
          </cell>
        </row>
        <row r="2237">
          <cell r="AC2237">
            <v>24641</v>
          </cell>
        </row>
        <row r="2238">
          <cell r="C2238" t="str">
            <v>302</v>
          </cell>
          <cell r="AC2238">
            <v>4851</v>
          </cell>
          <cell r="AH2238" t="str">
            <v>Other</v>
          </cell>
        </row>
        <row r="2239">
          <cell r="AC2239">
            <v>4427</v>
          </cell>
        </row>
        <row r="2240">
          <cell r="AC2240">
            <v>2977</v>
          </cell>
        </row>
        <row r="2241">
          <cell r="AC2241">
            <v>851</v>
          </cell>
        </row>
        <row r="2242">
          <cell r="AC2242">
            <v>1612</v>
          </cell>
        </row>
        <row r="2243">
          <cell r="AC2243">
            <v>228</v>
          </cell>
        </row>
        <row r="2244">
          <cell r="AC2244">
            <v>135</v>
          </cell>
        </row>
        <row r="2245">
          <cell r="AC2245">
            <v>250</v>
          </cell>
        </row>
        <row r="2246">
          <cell r="AC2246">
            <v>3</v>
          </cell>
        </row>
        <row r="2247">
          <cell r="AC2247">
            <v>15332</v>
          </cell>
        </row>
        <row r="2248">
          <cell r="C2248" t="str">
            <v>310</v>
          </cell>
          <cell r="AC2248">
            <v>677</v>
          </cell>
          <cell r="AH2248" t="str">
            <v>Other</v>
          </cell>
        </row>
        <row r="2249">
          <cell r="AC2249">
            <v>633</v>
          </cell>
        </row>
        <row r="2250">
          <cell r="AC2250">
            <v>528</v>
          </cell>
        </row>
        <row r="2251">
          <cell r="AC2251">
            <v>95</v>
          </cell>
        </row>
        <row r="2252">
          <cell r="AC2252">
            <v>255</v>
          </cell>
        </row>
        <row r="2253">
          <cell r="AC2253">
            <v>71</v>
          </cell>
        </row>
        <row r="2254">
          <cell r="AC2254">
            <v>48</v>
          </cell>
        </row>
        <row r="2255">
          <cell r="AC2255">
            <v>13</v>
          </cell>
        </row>
        <row r="2256">
          <cell r="AC2256">
            <v>0</v>
          </cell>
        </row>
        <row r="2257">
          <cell r="AC2257">
            <v>2317</v>
          </cell>
        </row>
        <row r="2258">
          <cell r="C2258" t="str">
            <v>310</v>
          </cell>
          <cell r="AC2258">
            <v>2494</v>
          </cell>
          <cell r="AH2258" t="str">
            <v>Other</v>
          </cell>
        </row>
        <row r="2259">
          <cell r="AC2259">
            <v>1866</v>
          </cell>
        </row>
        <row r="2260">
          <cell r="AC2260">
            <v>1829</v>
          </cell>
        </row>
        <row r="2261">
          <cell r="AC2261">
            <v>432</v>
          </cell>
        </row>
        <row r="2262">
          <cell r="AC2262">
            <v>997</v>
          </cell>
        </row>
        <row r="2263">
          <cell r="AC2263">
            <v>114</v>
          </cell>
        </row>
        <row r="2264">
          <cell r="AC2264">
            <v>90</v>
          </cell>
        </row>
        <row r="2265">
          <cell r="AC2265">
            <v>89</v>
          </cell>
        </row>
        <row r="2266">
          <cell r="AC2266">
            <v>9</v>
          </cell>
        </row>
        <row r="2267">
          <cell r="AC2267">
            <v>7924</v>
          </cell>
        </row>
        <row r="2268">
          <cell r="C2268" t="str">
            <v>321</v>
          </cell>
          <cell r="AC2268">
            <v>3379</v>
          </cell>
          <cell r="AH2268" t="str">
            <v>Other</v>
          </cell>
        </row>
        <row r="2269">
          <cell r="AC2269">
            <v>3515</v>
          </cell>
        </row>
        <row r="2270">
          <cell r="AC2270">
            <v>2598</v>
          </cell>
        </row>
        <row r="2271">
          <cell r="AC2271">
            <v>836</v>
          </cell>
        </row>
        <row r="2272">
          <cell r="AC2272">
            <v>1618</v>
          </cell>
        </row>
        <row r="2273">
          <cell r="AC2273">
            <v>245</v>
          </cell>
        </row>
        <row r="2274">
          <cell r="AC2274">
            <v>58</v>
          </cell>
        </row>
        <row r="2275">
          <cell r="AC2275">
            <v>117</v>
          </cell>
        </row>
        <row r="2276">
          <cell r="AC2276">
            <v>3</v>
          </cell>
        </row>
        <row r="2277">
          <cell r="AC2277">
            <v>12367</v>
          </cell>
        </row>
        <row r="2278">
          <cell r="C2278" t="str">
            <v>321</v>
          </cell>
          <cell r="AC2278">
            <v>6461</v>
          </cell>
          <cell r="AH2278" t="str">
            <v>Other</v>
          </cell>
        </row>
        <row r="2279">
          <cell r="AC2279">
            <v>4661</v>
          </cell>
        </row>
        <row r="2280">
          <cell r="AC2280">
            <v>4674</v>
          </cell>
        </row>
        <row r="2281">
          <cell r="AC2281">
            <v>1033</v>
          </cell>
        </row>
        <row r="2282">
          <cell r="AC2282">
            <v>1913</v>
          </cell>
        </row>
        <row r="2283">
          <cell r="AC2283">
            <v>392</v>
          </cell>
        </row>
        <row r="2284">
          <cell r="AC2284">
            <v>161</v>
          </cell>
        </row>
        <row r="2285">
          <cell r="AC2285">
            <v>130</v>
          </cell>
        </row>
        <row r="2286">
          <cell r="AC2286">
            <v>3</v>
          </cell>
        </row>
        <row r="2287">
          <cell r="AC2287">
            <v>19425</v>
          </cell>
        </row>
        <row r="2288">
          <cell r="C2288" t="str">
            <v>322</v>
          </cell>
          <cell r="AC2288">
            <v>4317</v>
          </cell>
          <cell r="AH2288" t="str">
            <v>Other</v>
          </cell>
        </row>
        <row r="2289">
          <cell r="AC2289">
            <v>3803</v>
          </cell>
        </row>
        <row r="2290">
          <cell r="AC2290">
            <v>3012</v>
          </cell>
        </row>
        <row r="2291">
          <cell r="AC2291">
            <v>794</v>
          </cell>
        </row>
        <row r="2292">
          <cell r="AC2292">
            <v>1201</v>
          </cell>
        </row>
        <row r="2293">
          <cell r="AC2293">
            <v>140</v>
          </cell>
        </row>
        <row r="2294">
          <cell r="AC2294">
            <v>122</v>
          </cell>
        </row>
        <row r="2295">
          <cell r="AC2295">
            <v>138</v>
          </cell>
        </row>
        <row r="2296">
          <cell r="AC2296">
            <v>0</v>
          </cell>
        </row>
        <row r="2297">
          <cell r="AC2297">
            <v>13533</v>
          </cell>
        </row>
        <row r="2298">
          <cell r="C2298" t="str">
            <v>322</v>
          </cell>
          <cell r="AC2298">
            <v>2901</v>
          </cell>
          <cell r="AH2298" t="str">
            <v>Other</v>
          </cell>
        </row>
        <row r="2299">
          <cell r="AC2299">
            <v>2995</v>
          </cell>
        </row>
        <row r="2300">
          <cell r="AC2300">
            <v>1156</v>
          </cell>
        </row>
        <row r="2301">
          <cell r="AC2301">
            <v>581</v>
          </cell>
        </row>
        <row r="2302">
          <cell r="AC2302">
            <v>1594</v>
          </cell>
        </row>
        <row r="2303">
          <cell r="AC2303">
            <v>142</v>
          </cell>
        </row>
        <row r="2304">
          <cell r="AC2304">
            <v>39</v>
          </cell>
        </row>
        <row r="2305">
          <cell r="AC2305">
            <v>121</v>
          </cell>
        </row>
        <row r="2306">
          <cell r="AC2306">
            <v>0</v>
          </cell>
        </row>
        <row r="2307">
          <cell r="AC2307">
            <v>9543</v>
          </cell>
        </row>
        <row r="2308">
          <cell r="C2308" t="str">
            <v>322</v>
          </cell>
          <cell r="AC2308">
            <v>1816</v>
          </cell>
          <cell r="AH2308" t="str">
            <v>Other</v>
          </cell>
        </row>
        <row r="2309">
          <cell r="AC2309">
            <v>1178</v>
          </cell>
        </row>
        <row r="2310">
          <cell r="AC2310">
            <v>1201</v>
          </cell>
        </row>
        <row r="2311">
          <cell r="AC2311">
            <v>365</v>
          </cell>
        </row>
        <row r="2312">
          <cell r="AC2312">
            <v>583</v>
          </cell>
        </row>
        <row r="2313">
          <cell r="AC2313">
            <v>96</v>
          </cell>
        </row>
        <row r="2314">
          <cell r="AC2314">
            <v>39</v>
          </cell>
        </row>
        <row r="2315">
          <cell r="AC2315">
            <v>75</v>
          </cell>
        </row>
        <row r="2316">
          <cell r="AC2316">
            <v>0</v>
          </cell>
        </row>
        <row r="2317">
          <cell r="AC2317">
            <v>5347</v>
          </cell>
        </row>
        <row r="2318">
          <cell r="C2318" t="str">
            <v>322</v>
          </cell>
          <cell r="AC2318">
            <v>1557</v>
          </cell>
          <cell r="AH2318" t="str">
            <v>Other</v>
          </cell>
        </row>
        <row r="2319">
          <cell r="AC2319">
            <v>959</v>
          </cell>
        </row>
        <row r="2320">
          <cell r="AC2320">
            <v>837</v>
          </cell>
        </row>
        <row r="2321">
          <cell r="AC2321">
            <v>244</v>
          </cell>
        </row>
        <row r="2322">
          <cell r="AC2322">
            <v>505</v>
          </cell>
        </row>
        <row r="2323">
          <cell r="AC2323">
            <v>88</v>
          </cell>
        </row>
        <row r="2324">
          <cell r="AC2324">
            <v>78</v>
          </cell>
        </row>
        <row r="2325">
          <cell r="AC2325">
            <v>29</v>
          </cell>
        </row>
        <row r="2326">
          <cell r="AC2326">
            <v>3</v>
          </cell>
        </row>
        <row r="2327">
          <cell r="AC2327">
            <v>4302</v>
          </cell>
        </row>
        <row r="2328">
          <cell r="C2328" t="str">
            <v>323</v>
          </cell>
          <cell r="AC2328">
            <v>8718</v>
          </cell>
          <cell r="AH2328" t="str">
            <v>Other</v>
          </cell>
        </row>
        <row r="2329">
          <cell r="AC2329">
            <v>8199</v>
          </cell>
        </row>
        <row r="2330">
          <cell r="AC2330">
            <v>5071</v>
          </cell>
        </row>
        <row r="2331">
          <cell r="AC2331">
            <v>1634</v>
          </cell>
        </row>
        <row r="2332">
          <cell r="AC2332">
            <v>2700</v>
          </cell>
        </row>
        <row r="2333">
          <cell r="AC2333">
            <v>418</v>
          </cell>
        </row>
        <row r="2334">
          <cell r="AC2334">
            <v>203</v>
          </cell>
        </row>
        <row r="2335">
          <cell r="AC2335">
            <v>345</v>
          </cell>
        </row>
        <row r="2336">
          <cell r="AC2336">
            <v>6</v>
          </cell>
        </row>
        <row r="2337">
          <cell r="AC2337">
            <v>27300</v>
          </cell>
        </row>
        <row r="2338">
          <cell r="C2338" t="str">
            <v>323</v>
          </cell>
          <cell r="AC2338">
            <v>14102</v>
          </cell>
          <cell r="AH2338" t="str">
            <v>Other</v>
          </cell>
        </row>
        <row r="2339">
          <cell r="AC2339">
            <v>11152</v>
          </cell>
        </row>
        <row r="2340">
          <cell r="AC2340">
            <v>8917</v>
          </cell>
        </row>
        <row r="2341">
          <cell r="AC2341">
            <v>2948</v>
          </cell>
        </row>
        <row r="2342">
          <cell r="AC2342">
            <v>4503</v>
          </cell>
        </row>
        <row r="2343">
          <cell r="AC2343">
            <v>751</v>
          </cell>
        </row>
        <row r="2344">
          <cell r="AC2344">
            <v>389</v>
          </cell>
        </row>
        <row r="2345">
          <cell r="AC2345">
            <v>509</v>
          </cell>
        </row>
        <row r="2346">
          <cell r="AC2346">
            <v>8</v>
          </cell>
        </row>
        <row r="2347">
          <cell r="AC2347">
            <v>43283</v>
          </cell>
        </row>
        <row r="2348">
          <cell r="C2348" t="str">
            <v>323</v>
          </cell>
          <cell r="AC2348">
            <v>2458</v>
          </cell>
          <cell r="AH2348" t="str">
            <v>Other</v>
          </cell>
        </row>
        <row r="2349">
          <cell r="AC2349">
            <v>1517</v>
          </cell>
        </row>
        <row r="2350">
          <cell r="AC2350">
            <v>1398</v>
          </cell>
        </row>
        <row r="2351">
          <cell r="AC2351">
            <v>453</v>
          </cell>
        </row>
        <row r="2352">
          <cell r="AC2352">
            <v>774</v>
          </cell>
        </row>
        <row r="2353">
          <cell r="AC2353">
            <v>62</v>
          </cell>
        </row>
        <row r="2354">
          <cell r="AC2354">
            <v>84</v>
          </cell>
        </row>
        <row r="2355">
          <cell r="AC2355">
            <v>108</v>
          </cell>
        </row>
        <row r="2356">
          <cell r="AC2356">
            <v>0</v>
          </cell>
        </row>
        <row r="2357">
          <cell r="AC2357">
            <v>6855</v>
          </cell>
        </row>
        <row r="2358">
          <cell r="C2358" t="str">
            <v>323</v>
          </cell>
          <cell r="AC2358">
            <v>1348</v>
          </cell>
          <cell r="AH2358" t="str">
            <v>Other</v>
          </cell>
        </row>
        <row r="2359">
          <cell r="AC2359">
            <v>887</v>
          </cell>
        </row>
        <row r="2360">
          <cell r="AC2360">
            <v>682</v>
          </cell>
        </row>
        <row r="2361">
          <cell r="AC2361">
            <v>223</v>
          </cell>
        </row>
        <row r="2362">
          <cell r="AC2362">
            <v>355</v>
          </cell>
        </row>
        <row r="2363">
          <cell r="AC2363">
            <v>38</v>
          </cell>
        </row>
        <row r="2364">
          <cell r="AC2364">
            <v>28</v>
          </cell>
        </row>
        <row r="2365">
          <cell r="AC2365">
            <v>50</v>
          </cell>
        </row>
        <row r="2366">
          <cell r="AC2366">
            <v>0</v>
          </cell>
        </row>
        <row r="2367">
          <cell r="AC2367">
            <v>3606</v>
          </cell>
        </row>
        <row r="2368">
          <cell r="C2368" t="str">
            <v>323</v>
          </cell>
          <cell r="AC2368">
            <v>2209</v>
          </cell>
          <cell r="AH2368" t="str">
            <v>Other</v>
          </cell>
        </row>
        <row r="2369">
          <cell r="AC2369">
            <v>1509</v>
          </cell>
        </row>
        <row r="2370">
          <cell r="AC2370">
            <v>930</v>
          </cell>
        </row>
        <row r="2371">
          <cell r="AC2371">
            <v>336</v>
          </cell>
        </row>
        <row r="2372">
          <cell r="AC2372">
            <v>593</v>
          </cell>
        </row>
        <row r="2373">
          <cell r="AC2373">
            <v>39</v>
          </cell>
        </row>
        <row r="2374">
          <cell r="AC2374">
            <v>24</v>
          </cell>
        </row>
        <row r="2375">
          <cell r="AC2375">
            <v>78</v>
          </cell>
        </row>
        <row r="2376">
          <cell r="AC2376">
            <v>0</v>
          </cell>
        </row>
        <row r="2377">
          <cell r="AC2377">
            <v>5718</v>
          </cell>
        </row>
        <row r="2378">
          <cell r="C2378" t="str">
            <v>324</v>
          </cell>
          <cell r="AC2378">
            <v>5554</v>
          </cell>
          <cell r="AH2378" t="str">
            <v>Other</v>
          </cell>
        </row>
        <row r="2379">
          <cell r="AC2379">
            <v>4649</v>
          </cell>
        </row>
        <row r="2380">
          <cell r="AC2380">
            <v>2880</v>
          </cell>
        </row>
        <row r="2381">
          <cell r="AC2381">
            <v>1013</v>
          </cell>
        </row>
        <row r="2382">
          <cell r="AC2382">
            <v>1885</v>
          </cell>
        </row>
        <row r="2383">
          <cell r="AC2383">
            <v>227</v>
          </cell>
        </row>
        <row r="2384">
          <cell r="AC2384">
            <v>99</v>
          </cell>
        </row>
        <row r="2385">
          <cell r="AC2385">
            <v>223</v>
          </cell>
        </row>
        <row r="2386">
          <cell r="AC2386">
            <v>0</v>
          </cell>
        </row>
        <row r="2387">
          <cell r="AC2387">
            <v>16539</v>
          </cell>
        </row>
        <row r="2388">
          <cell r="C2388" t="str">
            <v>324</v>
          </cell>
          <cell r="AC2388">
            <v>16945</v>
          </cell>
          <cell r="AH2388" t="str">
            <v>Other</v>
          </cell>
        </row>
        <row r="2389">
          <cell r="AC2389">
            <v>12740</v>
          </cell>
        </row>
        <row r="2390">
          <cell r="AC2390">
            <v>9309</v>
          </cell>
        </row>
        <row r="2391">
          <cell r="AC2391">
            <v>2550</v>
          </cell>
        </row>
        <row r="2392">
          <cell r="AC2392">
            <v>4224</v>
          </cell>
        </row>
        <row r="2393">
          <cell r="AC2393">
            <v>660</v>
          </cell>
        </row>
        <row r="2394">
          <cell r="AC2394">
            <v>279</v>
          </cell>
        </row>
        <row r="2395">
          <cell r="AC2395">
            <v>659</v>
          </cell>
        </row>
        <row r="2396">
          <cell r="AC2396">
            <v>8</v>
          </cell>
        </row>
        <row r="2397">
          <cell r="AC2397">
            <v>47372</v>
          </cell>
        </row>
        <row r="2398">
          <cell r="C2398" t="str">
            <v>324</v>
          </cell>
          <cell r="AC2398">
            <v>5678</v>
          </cell>
          <cell r="AH2398" t="str">
            <v>Other</v>
          </cell>
        </row>
        <row r="2399">
          <cell r="AC2399">
            <v>4228</v>
          </cell>
        </row>
        <row r="2400">
          <cell r="AC2400">
            <v>3464</v>
          </cell>
        </row>
        <row r="2401">
          <cell r="AC2401">
            <v>1270</v>
          </cell>
        </row>
        <row r="2402">
          <cell r="AC2402">
            <v>1957</v>
          </cell>
        </row>
        <row r="2403">
          <cell r="AC2403">
            <v>194</v>
          </cell>
        </row>
        <row r="2404">
          <cell r="AC2404">
            <v>132</v>
          </cell>
        </row>
        <row r="2405">
          <cell r="AC2405">
            <v>336</v>
          </cell>
        </row>
        <row r="2406">
          <cell r="AC2406">
            <v>3</v>
          </cell>
        </row>
        <row r="2407">
          <cell r="AC2407">
            <v>17267</v>
          </cell>
        </row>
        <row r="2408">
          <cell r="C2408" t="str">
            <v>324</v>
          </cell>
          <cell r="AC2408">
            <v>7210</v>
          </cell>
          <cell r="AH2408" t="str">
            <v>Other</v>
          </cell>
        </row>
        <row r="2409">
          <cell r="AC2409">
            <v>5437</v>
          </cell>
        </row>
        <row r="2410">
          <cell r="AC2410">
            <v>3967</v>
          </cell>
        </row>
        <row r="2411">
          <cell r="AC2411">
            <v>1181</v>
          </cell>
        </row>
        <row r="2412">
          <cell r="AC2412">
            <v>1827</v>
          </cell>
        </row>
        <row r="2413">
          <cell r="AC2413">
            <v>323</v>
          </cell>
        </row>
        <row r="2414">
          <cell r="AC2414">
            <v>142</v>
          </cell>
        </row>
        <row r="2415">
          <cell r="AC2415">
            <v>353</v>
          </cell>
        </row>
        <row r="2416">
          <cell r="AC2416">
            <v>3</v>
          </cell>
        </row>
        <row r="2417">
          <cell r="AC2417">
            <v>20441</v>
          </cell>
        </row>
        <row r="2418">
          <cell r="C2418" t="str">
            <v>324</v>
          </cell>
          <cell r="AC2418">
            <v>1164</v>
          </cell>
          <cell r="AH2418" t="str">
            <v>Other</v>
          </cell>
        </row>
        <row r="2419">
          <cell r="AC2419">
            <v>880</v>
          </cell>
        </row>
        <row r="2420">
          <cell r="AC2420">
            <v>642</v>
          </cell>
        </row>
        <row r="2421">
          <cell r="AC2421">
            <v>179</v>
          </cell>
        </row>
        <row r="2422">
          <cell r="AC2422">
            <v>488</v>
          </cell>
        </row>
        <row r="2423">
          <cell r="AC2423">
            <v>67</v>
          </cell>
        </row>
        <row r="2424">
          <cell r="AC2424">
            <v>22</v>
          </cell>
        </row>
        <row r="2425">
          <cell r="AC2425">
            <v>42</v>
          </cell>
        </row>
        <row r="2426">
          <cell r="AC2426">
            <v>0</v>
          </cell>
        </row>
        <row r="2427">
          <cell r="AC2427">
            <v>3483</v>
          </cell>
        </row>
        <row r="2428">
          <cell r="C2428" t="str">
            <v>329</v>
          </cell>
          <cell r="AC2428">
            <v>4839</v>
          </cell>
          <cell r="AH2428" t="str">
            <v>Other</v>
          </cell>
        </row>
        <row r="2429">
          <cell r="AC2429">
            <v>4485</v>
          </cell>
        </row>
        <row r="2430">
          <cell r="AC2430">
            <v>3002</v>
          </cell>
        </row>
        <row r="2431">
          <cell r="AC2431">
            <v>1168</v>
          </cell>
        </row>
        <row r="2432">
          <cell r="AC2432">
            <v>1879</v>
          </cell>
        </row>
        <row r="2433">
          <cell r="AC2433">
            <v>232</v>
          </cell>
        </row>
        <row r="2434">
          <cell r="AC2434">
            <v>115</v>
          </cell>
        </row>
        <row r="2435">
          <cell r="AC2435">
            <v>260</v>
          </cell>
        </row>
        <row r="2436">
          <cell r="AC2436">
            <v>3</v>
          </cell>
        </row>
        <row r="2437">
          <cell r="AC2437">
            <v>15979</v>
          </cell>
        </row>
        <row r="2438">
          <cell r="C2438" t="str">
            <v>329</v>
          </cell>
          <cell r="AC2438">
            <v>624</v>
          </cell>
          <cell r="AH2438" t="str">
            <v>Other</v>
          </cell>
        </row>
        <row r="2439">
          <cell r="AC2439">
            <v>427</v>
          </cell>
        </row>
        <row r="2440">
          <cell r="AC2440">
            <v>597</v>
          </cell>
        </row>
        <row r="2441">
          <cell r="AC2441">
            <v>95</v>
          </cell>
        </row>
        <row r="2442">
          <cell r="AC2442">
            <v>221</v>
          </cell>
        </row>
        <row r="2443">
          <cell r="AC2443">
            <v>46</v>
          </cell>
        </row>
        <row r="2444">
          <cell r="AC2444">
            <v>25</v>
          </cell>
        </row>
        <row r="2445">
          <cell r="AC2445">
            <v>17</v>
          </cell>
        </row>
        <row r="2446">
          <cell r="AC2446">
            <v>0</v>
          </cell>
        </row>
        <row r="2447">
          <cell r="AC2447">
            <v>2052</v>
          </cell>
        </row>
        <row r="2448">
          <cell r="C2448" t="str">
            <v>329</v>
          </cell>
          <cell r="AC2448">
            <v>7237</v>
          </cell>
          <cell r="AH2448" t="str">
            <v>Other</v>
          </cell>
        </row>
        <row r="2449">
          <cell r="AC2449">
            <v>5466</v>
          </cell>
        </row>
        <row r="2450">
          <cell r="AC2450">
            <v>4222</v>
          </cell>
        </row>
        <row r="2451">
          <cell r="AC2451">
            <v>1262</v>
          </cell>
        </row>
        <row r="2452">
          <cell r="AC2452">
            <v>2356</v>
          </cell>
        </row>
        <row r="2453">
          <cell r="AC2453">
            <v>276</v>
          </cell>
        </row>
        <row r="2454">
          <cell r="AC2454">
            <v>149</v>
          </cell>
        </row>
        <row r="2455">
          <cell r="AC2455">
            <v>250</v>
          </cell>
        </row>
        <row r="2456">
          <cell r="AC2456">
            <v>5</v>
          </cell>
        </row>
        <row r="2457">
          <cell r="AC2457">
            <v>21233</v>
          </cell>
        </row>
        <row r="2458">
          <cell r="C2458" t="str">
            <v>331</v>
          </cell>
          <cell r="AC2458">
            <v>64</v>
          </cell>
          <cell r="AH2458" t="str">
            <v>Other</v>
          </cell>
        </row>
        <row r="2459">
          <cell r="AC2459">
            <v>45</v>
          </cell>
        </row>
        <row r="2460">
          <cell r="AC2460">
            <v>12</v>
          </cell>
        </row>
        <row r="2461">
          <cell r="AC2461">
            <v>17</v>
          </cell>
        </row>
        <row r="2462">
          <cell r="AC2462">
            <v>18</v>
          </cell>
        </row>
        <row r="2463">
          <cell r="AC2463">
            <v>4</v>
          </cell>
        </row>
        <row r="2464">
          <cell r="AC2464">
            <v>0</v>
          </cell>
        </row>
        <row r="2465">
          <cell r="AC2465">
            <v>0</v>
          </cell>
        </row>
        <row r="2466">
          <cell r="AC2466">
            <v>0</v>
          </cell>
        </row>
        <row r="2467">
          <cell r="AC2467">
            <v>168</v>
          </cell>
        </row>
        <row r="2468">
          <cell r="C2468" t="str">
            <v>331</v>
          </cell>
          <cell r="AC2468">
            <v>119</v>
          </cell>
          <cell r="AH2468" t="str">
            <v>Other</v>
          </cell>
        </row>
        <row r="2469">
          <cell r="AC2469">
            <v>99</v>
          </cell>
        </row>
        <row r="2470">
          <cell r="AC2470">
            <v>56</v>
          </cell>
        </row>
        <row r="2471">
          <cell r="AC2471">
            <v>36</v>
          </cell>
        </row>
        <row r="2472">
          <cell r="AC2472">
            <v>39</v>
          </cell>
        </row>
        <row r="2473">
          <cell r="AC2473">
            <v>0</v>
          </cell>
        </row>
        <row r="2474">
          <cell r="AC2474">
            <v>0</v>
          </cell>
        </row>
        <row r="2475">
          <cell r="AC2475">
            <v>0</v>
          </cell>
        </row>
        <row r="2476">
          <cell r="AC2476">
            <v>0</v>
          </cell>
        </row>
        <row r="2477">
          <cell r="AC2477">
            <v>354</v>
          </cell>
        </row>
        <row r="2478">
          <cell r="C2478" t="str">
            <v>331</v>
          </cell>
          <cell r="AC2478">
            <v>1191</v>
          </cell>
          <cell r="AH2478" t="str">
            <v>Other</v>
          </cell>
        </row>
        <row r="2479">
          <cell r="AC2479">
            <v>1001</v>
          </cell>
        </row>
        <row r="2480">
          <cell r="AC2480">
            <v>836</v>
          </cell>
        </row>
        <row r="2481">
          <cell r="AC2481">
            <v>306</v>
          </cell>
        </row>
        <row r="2482">
          <cell r="AC2482">
            <v>346</v>
          </cell>
        </row>
        <row r="2483">
          <cell r="AC2483">
            <v>92</v>
          </cell>
        </row>
        <row r="2484">
          <cell r="AC2484">
            <v>29</v>
          </cell>
        </row>
        <row r="2485">
          <cell r="AC2485">
            <v>19</v>
          </cell>
        </row>
        <row r="2486">
          <cell r="AC2486">
            <v>5</v>
          </cell>
        </row>
        <row r="2487">
          <cell r="AC2487">
            <v>3830</v>
          </cell>
        </row>
        <row r="2488">
          <cell r="C2488" t="str">
            <v>332</v>
          </cell>
          <cell r="AC2488">
            <v>199</v>
          </cell>
          <cell r="AH2488" t="str">
            <v>Other</v>
          </cell>
        </row>
        <row r="2489">
          <cell r="AC2489">
            <v>203</v>
          </cell>
        </row>
        <row r="2490">
          <cell r="AC2490">
            <v>146</v>
          </cell>
        </row>
        <row r="2491">
          <cell r="AC2491">
            <v>44</v>
          </cell>
        </row>
        <row r="2492">
          <cell r="AC2492">
            <v>94</v>
          </cell>
        </row>
        <row r="2493">
          <cell r="AC2493">
            <v>14</v>
          </cell>
        </row>
        <row r="2494">
          <cell r="AC2494">
            <v>12</v>
          </cell>
        </row>
        <row r="2495">
          <cell r="AC2495">
            <v>4</v>
          </cell>
        </row>
        <row r="2496">
          <cell r="AC2496">
            <v>11</v>
          </cell>
        </row>
        <row r="2497">
          <cell r="AC2497">
            <v>731</v>
          </cell>
        </row>
        <row r="2498">
          <cell r="C2498" t="str">
            <v>332</v>
          </cell>
          <cell r="AC2498">
            <v>594</v>
          </cell>
          <cell r="AH2498" t="str">
            <v>Other</v>
          </cell>
        </row>
        <row r="2499">
          <cell r="AC2499">
            <v>472</v>
          </cell>
        </row>
        <row r="2500">
          <cell r="AC2500">
            <v>270</v>
          </cell>
        </row>
        <row r="2501">
          <cell r="AC2501">
            <v>84</v>
          </cell>
        </row>
        <row r="2502">
          <cell r="AC2502">
            <v>171</v>
          </cell>
        </row>
        <row r="2503">
          <cell r="AC2503">
            <v>11</v>
          </cell>
        </row>
        <row r="2504">
          <cell r="AC2504">
            <v>12</v>
          </cell>
        </row>
        <row r="2505">
          <cell r="AC2505">
            <v>8</v>
          </cell>
        </row>
        <row r="2506">
          <cell r="AC2506">
            <v>10</v>
          </cell>
        </row>
        <row r="2507">
          <cell r="AC2507">
            <v>1635</v>
          </cell>
        </row>
        <row r="2508">
          <cell r="C2508" t="str">
            <v>332</v>
          </cell>
          <cell r="AC2508">
            <v>796</v>
          </cell>
          <cell r="AH2508" t="str">
            <v>Other</v>
          </cell>
        </row>
        <row r="2509">
          <cell r="AC2509">
            <v>695</v>
          </cell>
        </row>
        <row r="2510">
          <cell r="AC2510">
            <v>400</v>
          </cell>
        </row>
        <row r="2511">
          <cell r="AC2511">
            <v>145</v>
          </cell>
        </row>
        <row r="2512">
          <cell r="AC2512">
            <v>264</v>
          </cell>
        </row>
        <row r="2513">
          <cell r="AC2513">
            <v>25</v>
          </cell>
        </row>
        <row r="2514">
          <cell r="AC2514">
            <v>13</v>
          </cell>
        </row>
        <row r="2515">
          <cell r="AC2515">
            <v>16</v>
          </cell>
        </row>
        <row r="2516">
          <cell r="AC2516">
            <v>9</v>
          </cell>
        </row>
        <row r="2517">
          <cell r="AC2517">
            <v>2364</v>
          </cell>
        </row>
        <row r="2518">
          <cell r="C2518" t="str">
            <v>333</v>
          </cell>
          <cell r="AC2518">
            <v>317</v>
          </cell>
          <cell r="AH2518" t="str">
            <v>Other</v>
          </cell>
        </row>
        <row r="2519">
          <cell r="AC2519">
            <v>308</v>
          </cell>
        </row>
        <row r="2520">
          <cell r="AC2520">
            <v>217</v>
          </cell>
        </row>
        <row r="2521">
          <cell r="AC2521">
            <v>57</v>
          </cell>
        </row>
        <row r="2522">
          <cell r="AC2522">
            <v>63</v>
          </cell>
        </row>
        <row r="2523">
          <cell r="AC2523">
            <v>36</v>
          </cell>
        </row>
        <row r="2524">
          <cell r="AC2524">
            <v>3</v>
          </cell>
        </row>
        <row r="2525">
          <cell r="AC2525">
            <v>5</v>
          </cell>
        </row>
        <row r="2526">
          <cell r="AC2526">
            <v>3</v>
          </cell>
        </row>
        <row r="2527">
          <cell r="AC2527">
            <v>1005</v>
          </cell>
        </row>
        <row r="2528">
          <cell r="C2528" t="str">
            <v>333</v>
          </cell>
          <cell r="AC2528">
            <v>263</v>
          </cell>
          <cell r="AH2528" t="str">
            <v>Other</v>
          </cell>
        </row>
        <row r="2529">
          <cell r="AC2529">
            <v>254</v>
          </cell>
        </row>
        <row r="2530">
          <cell r="AC2530">
            <v>159</v>
          </cell>
        </row>
        <row r="2531">
          <cell r="AC2531">
            <v>40</v>
          </cell>
        </row>
        <row r="2532">
          <cell r="AC2532">
            <v>66</v>
          </cell>
        </row>
        <row r="2533">
          <cell r="AC2533">
            <v>10</v>
          </cell>
        </row>
        <row r="2534">
          <cell r="AC2534">
            <v>3</v>
          </cell>
        </row>
        <row r="2535">
          <cell r="AC2535">
            <v>5</v>
          </cell>
        </row>
        <row r="2536">
          <cell r="AC2536">
            <v>0</v>
          </cell>
        </row>
        <row r="2537">
          <cell r="AC2537">
            <v>796</v>
          </cell>
        </row>
        <row r="2538">
          <cell r="C2538" t="str">
            <v>333</v>
          </cell>
          <cell r="AC2538">
            <v>1797</v>
          </cell>
          <cell r="AH2538" t="str">
            <v>Other</v>
          </cell>
        </row>
        <row r="2539">
          <cell r="AC2539">
            <v>1470</v>
          </cell>
        </row>
        <row r="2540">
          <cell r="AC2540">
            <v>835</v>
          </cell>
        </row>
        <row r="2541">
          <cell r="AC2541">
            <v>278</v>
          </cell>
        </row>
        <row r="2542">
          <cell r="AC2542">
            <v>468</v>
          </cell>
        </row>
        <row r="2543">
          <cell r="AC2543">
            <v>80</v>
          </cell>
        </row>
        <row r="2544">
          <cell r="AC2544">
            <v>16</v>
          </cell>
        </row>
        <row r="2545">
          <cell r="AC2545">
            <v>46</v>
          </cell>
        </row>
        <row r="2546">
          <cell r="AC2546">
            <v>11</v>
          </cell>
        </row>
        <row r="2547">
          <cell r="AC2547">
            <v>5007</v>
          </cell>
        </row>
        <row r="2548">
          <cell r="C2548" t="str">
            <v>341</v>
          </cell>
          <cell r="AC2548">
            <v>510</v>
          </cell>
          <cell r="AH2548" t="str">
            <v>Other</v>
          </cell>
        </row>
        <row r="2549">
          <cell r="AC2549">
            <v>496</v>
          </cell>
        </row>
        <row r="2550">
          <cell r="AC2550">
            <v>389</v>
          </cell>
        </row>
        <row r="2551">
          <cell r="AC2551">
            <v>140</v>
          </cell>
        </row>
        <row r="2552">
          <cell r="AC2552">
            <v>171</v>
          </cell>
        </row>
        <row r="2553">
          <cell r="AC2553">
            <v>51</v>
          </cell>
        </row>
        <row r="2554">
          <cell r="AC2554">
            <v>11</v>
          </cell>
        </row>
        <row r="2555">
          <cell r="AC2555">
            <v>4</v>
          </cell>
        </row>
        <row r="2556">
          <cell r="AC2556">
            <v>5</v>
          </cell>
        </row>
        <row r="2557">
          <cell r="AC2557">
            <v>1774</v>
          </cell>
        </row>
        <row r="2558">
          <cell r="C2558" t="str">
            <v>341</v>
          </cell>
          <cell r="AC2558">
            <v>701</v>
          </cell>
          <cell r="AH2558" t="str">
            <v>Other</v>
          </cell>
        </row>
        <row r="2559">
          <cell r="AC2559">
            <v>523</v>
          </cell>
        </row>
        <row r="2560">
          <cell r="AC2560">
            <v>510</v>
          </cell>
        </row>
        <row r="2561">
          <cell r="AC2561">
            <v>115</v>
          </cell>
        </row>
        <row r="2562">
          <cell r="AC2562">
            <v>421</v>
          </cell>
        </row>
        <row r="2563">
          <cell r="AC2563">
            <v>24</v>
          </cell>
        </row>
        <row r="2564">
          <cell r="AC2564">
            <v>3</v>
          </cell>
        </row>
        <row r="2565">
          <cell r="AC2565">
            <v>5</v>
          </cell>
        </row>
        <row r="2566">
          <cell r="AC2566">
            <v>7</v>
          </cell>
        </row>
        <row r="2567">
          <cell r="AC2567">
            <v>2299</v>
          </cell>
        </row>
        <row r="2568">
          <cell r="C2568" t="str">
            <v>349</v>
          </cell>
          <cell r="AC2568">
            <v>909</v>
          </cell>
          <cell r="AH2568" t="str">
            <v>Other</v>
          </cell>
        </row>
        <row r="2569">
          <cell r="AC2569">
            <v>593</v>
          </cell>
        </row>
        <row r="2570">
          <cell r="AC2570">
            <v>348</v>
          </cell>
        </row>
        <row r="2571">
          <cell r="AC2571">
            <v>123</v>
          </cell>
        </row>
        <row r="2572">
          <cell r="AC2572">
            <v>166</v>
          </cell>
        </row>
        <row r="2573">
          <cell r="AC2573">
            <v>15</v>
          </cell>
        </row>
        <row r="2574">
          <cell r="AC2574">
            <v>3</v>
          </cell>
        </row>
        <row r="2575">
          <cell r="AC2575">
            <v>16</v>
          </cell>
        </row>
        <row r="2576">
          <cell r="AC2576">
            <v>8</v>
          </cell>
        </row>
        <row r="2577">
          <cell r="AC2577">
            <v>2181</v>
          </cell>
        </row>
        <row r="2578">
          <cell r="C2578" t="str">
            <v>349</v>
          </cell>
          <cell r="AC2578">
            <v>745</v>
          </cell>
          <cell r="AH2578" t="str">
            <v>Other</v>
          </cell>
        </row>
        <row r="2579">
          <cell r="AC2579">
            <v>413</v>
          </cell>
        </row>
        <row r="2580">
          <cell r="AC2580">
            <v>212</v>
          </cell>
        </row>
        <row r="2581">
          <cell r="AC2581">
            <v>78</v>
          </cell>
        </row>
        <row r="2582">
          <cell r="AC2582">
            <v>92</v>
          </cell>
        </row>
        <row r="2583">
          <cell r="AC2583">
            <v>12</v>
          </cell>
        </row>
        <row r="2584">
          <cell r="AC2584">
            <v>3</v>
          </cell>
        </row>
        <row r="2585">
          <cell r="AC2585">
            <v>12</v>
          </cell>
        </row>
        <row r="2586">
          <cell r="AC2586">
            <v>15</v>
          </cell>
        </row>
        <row r="2587">
          <cell r="AC2587">
            <v>1572</v>
          </cell>
        </row>
        <row r="2588">
          <cell r="C2588" t="str">
            <v>349</v>
          </cell>
          <cell r="AC2588">
            <v>363</v>
          </cell>
          <cell r="AH2588" t="str">
            <v>Other</v>
          </cell>
        </row>
        <row r="2589">
          <cell r="AC2589">
            <v>263</v>
          </cell>
        </row>
        <row r="2590">
          <cell r="AC2590">
            <v>132</v>
          </cell>
        </row>
        <row r="2591">
          <cell r="AC2591">
            <v>26</v>
          </cell>
        </row>
        <row r="2592">
          <cell r="AC2592">
            <v>71</v>
          </cell>
        </row>
        <row r="2593">
          <cell r="AC2593">
            <v>4</v>
          </cell>
        </row>
        <row r="2594">
          <cell r="AC2594">
            <v>3</v>
          </cell>
        </row>
        <row r="2595">
          <cell r="AC2595">
            <v>3</v>
          </cell>
        </row>
        <row r="2596">
          <cell r="AC2596">
            <v>3</v>
          </cell>
        </row>
        <row r="2597">
          <cell r="AC2597">
            <v>866</v>
          </cell>
        </row>
        <row r="2598">
          <cell r="C2598" t="str">
            <v>349</v>
          </cell>
          <cell r="AC2598">
            <v>1791</v>
          </cell>
          <cell r="AH2598" t="str">
            <v>Other</v>
          </cell>
        </row>
        <row r="2599">
          <cell r="AC2599">
            <v>1362</v>
          </cell>
        </row>
        <row r="2600">
          <cell r="AC2600">
            <v>740</v>
          </cell>
        </row>
        <row r="2601">
          <cell r="AC2601">
            <v>213</v>
          </cell>
        </row>
        <row r="2602">
          <cell r="AC2602">
            <v>373</v>
          </cell>
        </row>
        <row r="2603">
          <cell r="AC2603">
            <v>40</v>
          </cell>
        </row>
        <row r="2604">
          <cell r="AC2604">
            <v>16</v>
          </cell>
        </row>
        <row r="2605">
          <cell r="AC2605">
            <v>36</v>
          </cell>
        </row>
        <row r="2606">
          <cell r="AC2606">
            <v>17</v>
          </cell>
        </row>
        <row r="2607">
          <cell r="AC2607">
            <v>4583</v>
          </cell>
        </row>
        <row r="2608">
          <cell r="C2608" t="str">
            <v>349</v>
          </cell>
          <cell r="AC2608">
            <v>821</v>
          </cell>
          <cell r="AH2608" t="str">
            <v>Other</v>
          </cell>
        </row>
        <row r="2609">
          <cell r="AC2609">
            <v>624</v>
          </cell>
        </row>
        <row r="2610">
          <cell r="AC2610">
            <v>506</v>
          </cell>
        </row>
        <row r="2611">
          <cell r="AC2611">
            <v>150</v>
          </cell>
        </row>
        <row r="2612">
          <cell r="AC2612">
            <v>280</v>
          </cell>
        </row>
        <row r="2613">
          <cell r="AC2613">
            <v>32</v>
          </cell>
        </row>
        <row r="2614">
          <cell r="AC2614">
            <v>7</v>
          </cell>
        </row>
        <row r="2615">
          <cell r="AC2615">
            <v>6</v>
          </cell>
        </row>
        <row r="2616">
          <cell r="AC2616">
            <v>4</v>
          </cell>
        </row>
        <row r="2617">
          <cell r="AC2617">
            <v>2443</v>
          </cell>
        </row>
        <row r="2618">
          <cell r="C2618" t="str">
            <v>350</v>
          </cell>
          <cell r="AC2618">
            <v>322</v>
          </cell>
          <cell r="AH2618" t="str">
            <v>Other</v>
          </cell>
        </row>
        <row r="2619">
          <cell r="AC2619">
            <v>276</v>
          </cell>
        </row>
        <row r="2620">
          <cell r="AC2620">
            <v>310</v>
          </cell>
        </row>
        <row r="2621">
          <cell r="AC2621">
            <v>68</v>
          </cell>
        </row>
        <row r="2622">
          <cell r="AC2622">
            <v>105</v>
          </cell>
        </row>
        <row r="2623">
          <cell r="AC2623">
            <v>13</v>
          </cell>
        </row>
        <row r="2624">
          <cell r="AC2624">
            <v>6</v>
          </cell>
        </row>
        <row r="2625">
          <cell r="AC2625">
            <v>4</v>
          </cell>
        </row>
        <row r="2626">
          <cell r="AC2626">
            <v>0</v>
          </cell>
        </row>
        <row r="2627">
          <cell r="AC2627">
            <v>1118</v>
          </cell>
        </row>
        <row r="2628">
          <cell r="C2628" t="str">
            <v>350</v>
          </cell>
          <cell r="AC2628">
            <v>75</v>
          </cell>
          <cell r="AH2628" t="str">
            <v>Other</v>
          </cell>
        </row>
        <row r="2629">
          <cell r="AC2629">
            <v>89</v>
          </cell>
        </row>
        <row r="2630">
          <cell r="AC2630">
            <v>62</v>
          </cell>
        </row>
        <row r="2631">
          <cell r="AC2631">
            <v>25</v>
          </cell>
        </row>
        <row r="2632">
          <cell r="AC2632">
            <v>28</v>
          </cell>
        </row>
        <row r="2633">
          <cell r="AC2633">
            <v>3</v>
          </cell>
        </row>
        <row r="2634">
          <cell r="AC2634">
            <v>0</v>
          </cell>
        </row>
        <row r="2635">
          <cell r="AC2635">
            <v>0</v>
          </cell>
        </row>
        <row r="2636">
          <cell r="AC2636">
            <v>0</v>
          </cell>
        </row>
        <row r="2637">
          <cell r="AC2637">
            <v>289</v>
          </cell>
        </row>
        <row r="2638">
          <cell r="C2638" t="str">
            <v>350</v>
          </cell>
          <cell r="AC2638">
            <v>76</v>
          </cell>
          <cell r="AH2638" t="str">
            <v>Other</v>
          </cell>
        </row>
        <row r="2639">
          <cell r="AC2639">
            <v>60</v>
          </cell>
        </row>
        <row r="2640">
          <cell r="AC2640">
            <v>48</v>
          </cell>
        </row>
        <row r="2641">
          <cell r="AC2641">
            <v>6</v>
          </cell>
        </row>
        <row r="2642">
          <cell r="AC2642">
            <v>20</v>
          </cell>
        </row>
        <row r="2643">
          <cell r="AC2643">
            <v>3</v>
          </cell>
        </row>
        <row r="2644">
          <cell r="AC2644">
            <v>3</v>
          </cell>
        </row>
        <row r="2645">
          <cell r="AC2645">
            <v>0</v>
          </cell>
        </row>
        <row r="2646">
          <cell r="AC2646">
            <v>0</v>
          </cell>
        </row>
        <row r="2647">
          <cell r="AC2647">
            <v>218</v>
          </cell>
        </row>
        <row r="2648">
          <cell r="C2648" t="str">
            <v>350</v>
          </cell>
          <cell r="AC2648">
            <v>828</v>
          </cell>
          <cell r="AH2648" t="str">
            <v>Other</v>
          </cell>
        </row>
        <row r="2649">
          <cell r="AC2649">
            <v>756</v>
          </cell>
        </row>
        <row r="2650">
          <cell r="AC2650">
            <v>530</v>
          </cell>
        </row>
        <row r="2651">
          <cell r="AC2651">
            <v>127</v>
          </cell>
        </row>
        <row r="2652">
          <cell r="AC2652">
            <v>240</v>
          </cell>
        </row>
        <row r="2653">
          <cell r="AC2653">
            <v>29</v>
          </cell>
        </row>
        <row r="2654">
          <cell r="AC2654">
            <v>14</v>
          </cell>
        </row>
        <row r="2655">
          <cell r="AC2655">
            <v>14</v>
          </cell>
        </row>
        <row r="2656">
          <cell r="AC2656">
            <v>3</v>
          </cell>
        </row>
        <row r="2657">
          <cell r="AC2657">
            <v>2538</v>
          </cell>
        </row>
        <row r="2658">
          <cell r="C2658" t="str">
            <v>350</v>
          </cell>
          <cell r="AC2658">
            <v>375</v>
          </cell>
          <cell r="AH2658" t="str">
            <v>Other</v>
          </cell>
        </row>
        <row r="2659">
          <cell r="AC2659">
            <v>415</v>
          </cell>
        </row>
        <row r="2660">
          <cell r="AC2660">
            <v>278</v>
          </cell>
        </row>
        <row r="2661">
          <cell r="AC2661">
            <v>119</v>
          </cell>
        </row>
        <row r="2662">
          <cell r="AC2662">
            <v>129</v>
          </cell>
        </row>
        <row r="2663">
          <cell r="AC2663">
            <v>19</v>
          </cell>
        </row>
        <row r="2664">
          <cell r="AC2664">
            <v>8</v>
          </cell>
        </row>
        <row r="2665">
          <cell r="AC2665">
            <v>3</v>
          </cell>
        </row>
        <row r="2666">
          <cell r="AC2666">
            <v>0</v>
          </cell>
        </row>
        <row r="2667">
          <cell r="AC2667">
            <v>1350</v>
          </cell>
        </row>
        <row r="2668">
          <cell r="C2668" t="str">
            <v>360</v>
          </cell>
          <cell r="AC2668">
            <v>171</v>
          </cell>
          <cell r="AH2668" t="str">
            <v>Other</v>
          </cell>
        </row>
        <row r="2669">
          <cell r="AC2669">
            <v>161</v>
          </cell>
        </row>
        <row r="2670">
          <cell r="AC2670">
            <v>65</v>
          </cell>
        </row>
        <row r="2671">
          <cell r="AC2671">
            <v>21</v>
          </cell>
        </row>
        <row r="2672">
          <cell r="AC2672">
            <v>45</v>
          </cell>
        </row>
        <row r="2673">
          <cell r="AC2673">
            <v>8</v>
          </cell>
        </row>
        <row r="2674">
          <cell r="AC2674">
            <v>4</v>
          </cell>
        </row>
        <row r="2675">
          <cell r="AC2675">
            <v>4</v>
          </cell>
        </row>
        <row r="2676">
          <cell r="AC2676">
            <v>5</v>
          </cell>
        </row>
        <row r="2677">
          <cell r="AC2677">
            <v>483</v>
          </cell>
        </row>
        <row r="2678">
          <cell r="C2678" t="str">
            <v>360</v>
          </cell>
          <cell r="AC2678">
            <v>481</v>
          </cell>
          <cell r="AH2678" t="str">
            <v>Other</v>
          </cell>
        </row>
        <row r="2679">
          <cell r="AC2679">
            <v>348</v>
          </cell>
        </row>
        <row r="2680">
          <cell r="AC2680">
            <v>188</v>
          </cell>
        </row>
        <row r="2681">
          <cell r="AC2681">
            <v>81</v>
          </cell>
        </row>
        <row r="2682">
          <cell r="AC2682">
            <v>95</v>
          </cell>
        </row>
        <row r="2683">
          <cell r="AC2683">
            <v>13</v>
          </cell>
        </row>
        <row r="2684">
          <cell r="AC2684">
            <v>5</v>
          </cell>
        </row>
        <row r="2685">
          <cell r="AC2685">
            <v>7</v>
          </cell>
        </row>
        <row r="2686">
          <cell r="AC2686">
            <v>0</v>
          </cell>
        </row>
        <row r="2687">
          <cell r="AC2687">
            <v>1223</v>
          </cell>
        </row>
        <row r="2688">
          <cell r="C2688" t="str">
            <v>360</v>
          </cell>
          <cell r="AC2688">
            <v>243</v>
          </cell>
          <cell r="AH2688" t="str">
            <v>Other</v>
          </cell>
        </row>
        <row r="2689">
          <cell r="AC2689">
            <v>158</v>
          </cell>
        </row>
        <row r="2690">
          <cell r="AC2690">
            <v>97</v>
          </cell>
        </row>
        <row r="2691">
          <cell r="AC2691">
            <v>37</v>
          </cell>
        </row>
        <row r="2692">
          <cell r="AC2692">
            <v>50</v>
          </cell>
        </row>
        <row r="2693">
          <cell r="AC2693">
            <v>20</v>
          </cell>
        </row>
        <row r="2694">
          <cell r="AC2694">
            <v>0</v>
          </cell>
        </row>
        <row r="2695">
          <cell r="AC2695">
            <v>3</v>
          </cell>
        </row>
        <row r="2696">
          <cell r="AC2696">
            <v>0</v>
          </cell>
        </row>
        <row r="2697">
          <cell r="AC2697">
            <v>612</v>
          </cell>
        </row>
        <row r="2698">
          <cell r="C2698" t="str">
            <v>360</v>
          </cell>
          <cell r="AC2698">
            <v>244</v>
          </cell>
          <cell r="AH2698" t="str">
            <v>Other</v>
          </cell>
        </row>
        <row r="2699">
          <cell r="AC2699">
            <v>196</v>
          </cell>
        </row>
        <row r="2700">
          <cell r="AC2700">
            <v>210</v>
          </cell>
        </row>
        <row r="2701">
          <cell r="AC2701">
            <v>80</v>
          </cell>
        </row>
        <row r="2702">
          <cell r="AC2702">
            <v>80</v>
          </cell>
        </row>
        <row r="2703">
          <cell r="AC2703">
            <v>31</v>
          </cell>
        </row>
        <row r="2704">
          <cell r="AC2704">
            <v>9</v>
          </cell>
        </row>
        <row r="2705">
          <cell r="AC2705">
            <v>3</v>
          </cell>
        </row>
        <row r="2706">
          <cell r="AC2706">
            <v>3</v>
          </cell>
        </row>
        <row r="2707">
          <cell r="AC2707">
            <v>853</v>
          </cell>
        </row>
        <row r="2708">
          <cell r="C2708" t="str">
            <v>360</v>
          </cell>
          <cell r="AC2708">
            <v>478</v>
          </cell>
          <cell r="AH2708" t="str">
            <v>Other</v>
          </cell>
        </row>
        <row r="2709">
          <cell r="AC2709">
            <v>436</v>
          </cell>
        </row>
        <row r="2710">
          <cell r="AC2710">
            <v>278</v>
          </cell>
        </row>
        <row r="2711">
          <cell r="AC2711">
            <v>146</v>
          </cell>
        </row>
        <row r="2712">
          <cell r="AC2712">
            <v>133</v>
          </cell>
        </row>
        <row r="2713">
          <cell r="AC2713">
            <v>30</v>
          </cell>
        </row>
        <row r="2714">
          <cell r="AC2714">
            <v>13</v>
          </cell>
        </row>
        <row r="2715">
          <cell r="AC2715">
            <v>5</v>
          </cell>
        </row>
        <row r="2716">
          <cell r="AC2716">
            <v>0</v>
          </cell>
        </row>
        <row r="2717">
          <cell r="AC2717">
            <v>1516</v>
          </cell>
        </row>
        <row r="2718">
          <cell r="C2718" t="str">
            <v>360</v>
          </cell>
          <cell r="AC2718">
            <v>666</v>
          </cell>
          <cell r="AH2718" t="str">
            <v>Other</v>
          </cell>
        </row>
        <row r="2719">
          <cell r="AC2719">
            <v>780</v>
          </cell>
        </row>
        <row r="2720">
          <cell r="AC2720">
            <v>150</v>
          </cell>
        </row>
        <row r="2721">
          <cell r="AC2721">
            <v>400</v>
          </cell>
        </row>
        <row r="2722">
          <cell r="AC2722">
            <v>151</v>
          </cell>
        </row>
        <row r="2723">
          <cell r="AC2723">
            <v>31</v>
          </cell>
        </row>
        <row r="2724">
          <cell r="AC2724">
            <v>6</v>
          </cell>
        </row>
        <row r="2725">
          <cell r="AC2725">
            <v>14</v>
          </cell>
        </row>
        <row r="2726">
          <cell r="AC2726">
            <v>7</v>
          </cell>
        </row>
        <row r="2727">
          <cell r="AC2727">
            <v>2207</v>
          </cell>
        </row>
        <row r="2728">
          <cell r="C2728" t="str">
            <v>360</v>
          </cell>
          <cell r="AC2728">
            <v>2076</v>
          </cell>
          <cell r="AH2728" t="str">
            <v>Other</v>
          </cell>
        </row>
        <row r="2729">
          <cell r="AC2729">
            <v>1522</v>
          </cell>
        </row>
        <row r="2730">
          <cell r="AC2730">
            <v>810</v>
          </cell>
        </row>
        <row r="2731">
          <cell r="AC2731">
            <v>294</v>
          </cell>
        </row>
        <row r="2732">
          <cell r="AC2732">
            <v>418</v>
          </cell>
        </row>
        <row r="2733">
          <cell r="AC2733">
            <v>74</v>
          </cell>
        </row>
        <row r="2734">
          <cell r="AC2734">
            <v>25</v>
          </cell>
        </row>
        <row r="2735">
          <cell r="AC2735">
            <v>36</v>
          </cell>
        </row>
        <row r="2736">
          <cell r="AC2736">
            <v>17</v>
          </cell>
        </row>
        <row r="2737">
          <cell r="AC2737">
            <v>5270</v>
          </cell>
        </row>
        <row r="2738">
          <cell r="C2738" t="str">
            <v>371</v>
          </cell>
          <cell r="AC2738">
            <v>491</v>
          </cell>
          <cell r="AH2738" t="str">
            <v>Other</v>
          </cell>
        </row>
        <row r="2739">
          <cell r="AC2739">
            <v>476</v>
          </cell>
        </row>
        <row r="2740">
          <cell r="AC2740">
            <v>172</v>
          </cell>
        </row>
        <row r="2741">
          <cell r="AC2741">
            <v>45</v>
          </cell>
        </row>
        <row r="2742">
          <cell r="AC2742">
            <v>98</v>
          </cell>
        </row>
        <row r="2743">
          <cell r="AC2743">
            <v>13</v>
          </cell>
        </row>
        <row r="2744">
          <cell r="AC2744">
            <v>0</v>
          </cell>
        </row>
        <row r="2745">
          <cell r="AC2745">
            <v>10</v>
          </cell>
        </row>
        <row r="2746">
          <cell r="AC2746">
            <v>12</v>
          </cell>
        </row>
        <row r="2747">
          <cell r="AC2747">
            <v>1312</v>
          </cell>
        </row>
        <row r="2748">
          <cell r="C2748" t="str">
            <v>371</v>
          </cell>
          <cell r="AC2748">
            <v>1370</v>
          </cell>
          <cell r="AH2748" t="str">
            <v>Other</v>
          </cell>
        </row>
        <row r="2749">
          <cell r="AC2749">
            <v>1106</v>
          </cell>
        </row>
        <row r="2750">
          <cell r="AC2750">
            <v>527</v>
          </cell>
        </row>
        <row r="2751">
          <cell r="AC2751">
            <v>117</v>
          </cell>
        </row>
        <row r="2752">
          <cell r="AC2752">
            <v>215</v>
          </cell>
        </row>
        <row r="2753">
          <cell r="AC2753">
            <v>19</v>
          </cell>
        </row>
        <row r="2754">
          <cell r="AC2754">
            <v>3</v>
          </cell>
        </row>
        <row r="2755">
          <cell r="AC2755">
            <v>8</v>
          </cell>
        </row>
        <row r="2756">
          <cell r="AC2756">
            <v>23</v>
          </cell>
        </row>
        <row r="2757">
          <cell r="AC2757">
            <v>3391</v>
          </cell>
        </row>
        <row r="2758">
          <cell r="C2758" t="str">
            <v>372</v>
          </cell>
          <cell r="AC2758">
            <v>1114</v>
          </cell>
          <cell r="AH2758" t="str">
            <v>Other</v>
          </cell>
        </row>
        <row r="2759">
          <cell r="AC2759">
            <v>773</v>
          </cell>
        </row>
        <row r="2760">
          <cell r="AC2760">
            <v>425</v>
          </cell>
        </row>
        <row r="2761">
          <cell r="AC2761">
            <v>114</v>
          </cell>
        </row>
        <row r="2762">
          <cell r="AC2762">
            <v>197</v>
          </cell>
        </row>
        <row r="2763">
          <cell r="AC2763">
            <v>23</v>
          </cell>
        </row>
        <row r="2764">
          <cell r="AC2764">
            <v>3</v>
          </cell>
        </row>
        <row r="2765">
          <cell r="AC2765">
            <v>16</v>
          </cell>
        </row>
        <row r="2766">
          <cell r="AC2766">
            <v>7</v>
          </cell>
        </row>
        <row r="2767">
          <cell r="AC2767">
            <v>2674</v>
          </cell>
        </row>
        <row r="2768">
          <cell r="C2768" t="str">
            <v>373</v>
          </cell>
          <cell r="AC2768">
            <v>705</v>
          </cell>
          <cell r="AH2768" t="str">
            <v>Other</v>
          </cell>
        </row>
        <row r="2769">
          <cell r="AC2769">
            <v>669</v>
          </cell>
        </row>
        <row r="2770">
          <cell r="AC2770">
            <v>288</v>
          </cell>
        </row>
        <row r="2771">
          <cell r="AC2771">
            <v>89</v>
          </cell>
        </row>
        <row r="2772">
          <cell r="AC2772">
            <v>169</v>
          </cell>
        </row>
        <row r="2773">
          <cell r="AC2773">
            <v>17</v>
          </cell>
        </row>
        <row r="2774">
          <cell r="AC2774">
            <v>7</v>
          </cell>
        </row>
        <row r="2775">
          <cell r="AC2775">
            <v>13</v>
          </cell>
        </row>
        <row r="2776">
          <cell r="AC2776">
            <v>15</v>
          </cell>
        </row>
        <row r="2777">
          <cell r="AC2777">
            <v>1972</v>
          </cell>
        </row>
        <row r="2778">
          <cell r="C2778" t="str">
            <v>373</v>
          </cell>
          <cell r="AC2778">
            <v>480</v>
          </cell>
          <cell r="AH2778" t="str">
            <v>Other</v>
          </cell>
        </row>
        <row r="2779">
          <cell r="AC2779">
            <v>270</v>
          </cell>
        </row>
        <row r="2780">
          <cell r="AC2780">
            <v>195</v>
          </cell>
        </row>
        <row r="2781">
          <cell r="AC2781">
            <v>57</v>
          </cell>
        </row>
        <row r="2782">
          <cell r="AC2782">
            <v>76</v>
          </cell>
        </row>
        <row r="2783">
          <cell r="AC2783">
            <v>4</v>
          </cell>
        </row>
        <row r="2784">
          <cell r="AC2784">
            <v>3</v>
          </cell>
        </row>
        <row r="2785">
          <cell r="AC2785">
            <v>3</v>
          </cell>
        </row>
        <row r="2786">
          <cell r="AC2786">
            <v>3</v>
          </cell>
        </row>
        <row r="2787">
          <cell r="AC2787">
            <v>1084</v>
          </cell>
        </row>
        <row r="2788">
          <cell r="C2788" t="str">
            <v>373</v>
          </cell>
          <cell r="AC2788">
            <v>579</v>
          </cell>
          <cell r="AH2788" t="str">
            <v>Other</v>
          </cell>
        </row>
        <row r="2789">
          <cell r="AC2789">
            <v>480</v>
          </cell>
        </row>
        <row r="2790">
          <cell r="AC2790">
            <v>176</v>
          </cell>
        </row>
        <row r="2791">
          <cell r="AC2791">
            <v>45</v>
          </cell>
        </row>
        <row r="2792">
          <cell r="AC2792">
            <v>84</v>
          </cell>
        </row>
        <row r="2793">
          <cell r="AC2793">
            <v>11</v>
          </cell>
        </row>
        <row r="2794">
          <cell r="AC2794">
            <v>0</v>
          </cell>
        </row>
        <row r="2795">
          <cell r="AC2795">
            <v>8</v>
          </cell>
        </row>
        <row r="2796">
          <cell r="AC2796">
            <v>4</v>
          </cell>
        </row>
        <row r="2797">
          <cell r="AC2797">
            <v>1387</v>
          </cell>
        </row>
        <row r="2798">
          <cell r="C2798" t="str">
            <v>373</v>
          </cell>
          <cell r="AC2798">
            <v>581</v>
          </cell>
          <cell r="AH2798" t="str">
            <v>Other</v>
          </cell>
        </row>
        <row r="2799">
          <cell r="AC2799">
            <v>461</v>
          </cell>
        </row>
        <row r="2800">
          <cell r="AC2800">
            <v>297</v>
          </cell>
        </row>
        <row r="2801">
          <cell r="AC2801">
            <v>91</v>
          </cell>
        </row>
        <row r="2802">
          <cell r="AC2802">
            <v>122</v>
          </cell>
        </row>
        <row r="2803">
          <cell r="AC2803">
            <v>16</v>
          </cell>
        </row>
        <row r="2804">
          <cell r="AC2804">
            <v>4</v>
          </cell>
        </row>
        <row r="2805">
          <cell r="AC2805">
            <v>17</v>
          </cell>
        </row>
        <row r="2806">
          <cell r="AC2806">
            <v>10</v>
          </cell>
        </row>
        <row r="2807">
          <cell r="AC2807">
            <v>1597</v>
          </cell>
        </row>
        <row r="2808">
          <cell r="C2808" t="str">
            <v>373</v>
          </cell>
          <cell r="AC2808">
            <v>121</v>
          </cell>
          <cell r="AH2808" t="str">
            <v>Other</v>
          </cell>
        </row>
        <row r="2809">
          <cell r="AC2809">
            <v>110</v>
          </cell>
        </row>
        <row r="2810">
          <cell r="AC2810">
            <v>58</v>
          </cell>
        </row>
        <row r="2811">
          <cell r="AC2811">
            <v>21</v>
          </cell>
        </row>
        <row r="2812">
          <cell r="AC2812">
            <v>30</v>
          </cell>
        </row>
        <row r="2813">
          <cell r="AC2813">
            <v>5</v>
          </cell>
        </row>
        <row r="2814">
          <cell r="AC2814">
            <v>0</v>
          </cell>
        </row>
        <row r="2815">
          <cell r="AC2815">
            <v>3</v>
          </cell>
        </row>
        <row r="2816">
          <cell r="AC2816">
            <v>4</v>
          </cell>
        </row>
        <row r="2817">
          <cell r="AC2817">
            <v>354</v>
          </cell>
        </row>
        <row r="2818">
          <cell r="C2818" t="str">
            <v>373</v>
          </cell>
          <cell r="AC2818">
            <v>383</v>
          </cell>
          <cell r="AH2818" t="str">
            <v>Other</v>
          </cell>
        </row>
        <row r="2819">
          <cell r="AC2819">
            <v>351</v>
          </cell>
        </row>
        <row r="2820">
          <cell r="AC2820">
            <v>160</v>
          </cell>
        </row>
        <row r="2821">
          <cell r="AC2821">
            <v>60</v>
          </cell>
        </row>
        <row r="2822">
          <cell r="AC2822">
            <v>70</v>
          </cell>
        </row>
        <row r="2823">
          <cell r="AC2823">
            <v>12</v>
          </cell>
        </row>
        <row r="2824">
          <cell r="AC2824">
            <v>3</v>
          </cell>
        </row>
        <row r="2825">
          <cell r="AC2825">
            <v>6</v>
          </cell>
        </row>
        <row r="2826">
          <cell r="AC2826">
            <v>3</v>
          </cell>
        </row>
        <row r="2827">
          <cell r="AC2827">
            <v>1048</v>
          </cell>
        </row>
        <row r="2828">
          <cell r="C2828" t="str">
            <v>373</v>
          </cell>
          <cell r="AC2828">
            <v>1560</v>
          </cell>
          <cell r="AH2828" t="str">
            <v>Other</v>
          </cell>
        </row>
        <row r="2829">
          <cell r="AC2829">
            <v>1377</v>
          </cell>
        </row>
        <row r="2830">
          <cell r="AC2830">
            <v>718</v>
          </cell>
        </row>
        <row r="2831">
          <cell r="AC2831">
            <v>218</v>
          </cell>
        </row>
        <row r="2832">
          <cell r="AC2832">
            <v>305</v>
          </cell>
        </row>
        <row r="2833">
          <cell r="AC2833">
            <v>43</v>
          </cell>
        </row>
        <row r="2834">
          <cell r="AC2834">
            <v>25</v>
          </cell>
        </row>
        <row r="2835">
          <cell r="AC2835">
            <v>18</v>
          </cell>
        </row>
        <row r="2836">
          <cell r="AC2836">
            <v>3</v>
          </cell>
        </row>
        <row r="2837">
          <cell r="AC2837">
            <v>4280</v>
          </cell>
        </row>
        <row r="2838">
          <cell r="C2838" t="str">
            <v>380</v>
          </cell>
          <cell r="AC2838">
            <v>4323</v>
          </cell>
          <cell r="AH2838" t="str">
            <v>Other</v>
          </cell>
        </row>
        <row r="2839">
          <cell r="AC2839">
            <v>4719</v>
          </cell>
        </row>
        <row r="2840">
          <cell r="AC2840">
            <v>1881</v>
          </cell>
        </row>
        <row r="2841">
          <cell r="AC2841">
            <v>1023</v>
          </cell>
        </row>
        <row r="2842">
          <cell r="AC2842">
            <v>1018</v>
          </cell>
        </row>
        <row r="2843">
          <cell r="AC2843">
            <v>131</v>
          </cell>
        </row>
        <row r="2844">
          <cell r="AC2844">
            <v>46</v>
          </cell>
        </row>
        <row r="2845">
          <cell r="AC2845">
            <v>84</v>
          </cell>
        </row>
        <row r="2846">
          <cell r="AC2846">
            <v>25</v>
          </cell>
        </row>
        <row r="2847">
          <cell r="AC2847">
            <v>13240</v>
          </cell>
        </row>
        <row r="2848">
          <cell r="C2848" t="str">
            <v>391</v>
          </cell>
          <cell r="AC2848">
            <v>1300</v>
          </cell>
          <cell r="AH2848" t="str">
            <v>Other</v>
          </cell>
        </row>
        <row r="2849">
          <cell r="AC2849">
            <v>1099</v>
          </cell>
        </row>
        <row r="2850">
          <cell r="AC2850">
            <v>998</v>
          </cell>
        </row>
        <row r="2851">
          <cell r="AC2851">
            <v>355</v>
          </cell>
        </row>
        <row r="2852">
          <cell r="AC2852">
            <v>416</v>
          </cell>
        </row>
        <row r="2853">
          <cell r="AC2853">
            <v>81</v>
          </cell>
        </row>
        <row r="2854">
          <cell r="AC2854">
            <v>39</v>
          </cell>
        </row>
        <row r="2855">
          <cell r="AC2855">
            <v>37</v>
          </cell>
        </row>
        <row r="2856">
          <cell r="AC2856">
            <v>0</v>
          </cell>
        </row>
        <row r="2857">
          <cell r="AC2857">
            <v>4326</v>
          </cell>
        </row>
        <row r="2858">
          <cell r="C2858" t="str">
            <v>391</v>
          </cell>
          <cell r="AC2858">
            <v>192</v>
          </cell>
          <cell r="AH2858" t="str">
            <v>Other</v>
          </cell>
        </row>
        <row r="2859">
          <cell r="AC2859">
            <v>145</v>
          </cell>
        </row>
        <row r="2860">
          <cell r="AC2860">
            <v>163</v>
          </cell>
        </row>
        <row r="2861">
          <cell r="AC2861">
            <v>49</v>
          </cell>
        </row>
        <row r="2862">
          <cell r="AC2862">
            <v>84</v>
          </cell>
        </row>
        <row r="2863">
          <cell r="AC2863">
            <v>18</v>
          </cell>
        </row>
        <row r="2864">
          <cell r="AC2864">
            <v>4</v>
          </cell>
        </row>
        <row r="2865">
          <cell r="AC2865">
            <v>6</v>
          </cell>
        </row>
        <row r="2866">
          <cell r="AC2866">
            <v>0</v>
          </cell>
        </row>
        <row r="2867">
          <cell r="AC2867">
            <v>658</v>
          </cell>
        </row>
        <row r="2868">
          <cell r="C2868" t="str">
            <v>391</v>
          </cell>
          <cell r="AC2868">
            <v>127</v>
          </cell>
          <cell r="AH2868" t="str">
            <v>Other</v>
          </cell>
        </row>
        <row r="2869">
          <cell r="AC2869">
            <v>128</v>
          </cell>
        </row>
        <row r="2870">
          <cell r="AC2870">
            <v>122</v>
          </cell>
        </row>
        <row r="2871">
          <cell r="AC2871">
            <v>39</v>
          </cell>
        </row>
        <row r="2872">
          <cell r="AC2872">
            <v>46</v>
          </cell>
        </row>
        <row r="2873">
          <cell r="AC2873">
            <v>8</v>
          </cell>
        </row>
        <row r="2874">
          <cell r="AC2874">
            <v>6</v>
          </cell>
        </row>
        <row r="2875">
          <cell r="AC2875">
            <v>0</v>
          </cell>
        </row>
        <row r="2876">
          <cell r="AC2876">
            <v>0</v>
          </cell>
        </row>
        <row r="2877">
          <cell r="AC2877">
            <v>479</v>
          </cell>
        </row>
        <row r="2878">
          <cell r="C2878" t="str">
            <v>392</v>
          </cell>
          <cell r="AC2878">
            <v>692</v>
          </cell>
          <cell r="AH2878" t="str">
            <v>Other</v>
          </cell>
        </row>
        <row r="2879">
          <cell r="AC2879">
            <v>523</v>
          </cell>
        </row>
        <row r="2880">
          <cell r="AC2880">
            <v>533</v>
          </cell>
        </row>
        <row r="2881">
          <cell r="AC2881">
            <v>163</v>
          </cell>
        </row>
        <row r="2882">
          <cell r="AC2882">
            <v>250</v>
          </cell>
        </row>
        <row r="2883">
          <cell r="AC2883">
            <v>35</v>
          </cell>
        </row>
        <row r="2884">
          <cell r="AC2884">
            <v>15</v>
          </cell>
        </row>
        <row r="2885">
          <cell r="AC2885">
            <v>19</v>
          </cell>
        </row>
        <row r="2886">
          <cell r="AC2886">
            <v>0</v>
          </cell>
        </row>
        <row r="2887">
          <cell r="AC2887">
            <v>2223</v>
          </cell>
        </row>
        <row r="2888">
          <cell r="C2888" t="str">
            <v>392</v>
          </cell>
          <cell r="AC2888">
            <v>583</v>
          </cell>
          <cell r="AH2888" t="str">
            <v>Other</v>
          </cell>
        </row>
        <row r="2889">
          <cell r="AC2889">
            <v>483</v>
          </cell>
        </row>
        <row r="2890">
          <cell r="AC2890">
            <v>519</v>
          </cell>
        </row>
        <row r="2891">
          <cell r="AC2891">
            <v>169</v>
          </cell>
        </row>
        <row r="2892">
          <cell r="AC2892">
            <v>279</v>
          </cell>
        </row>
        <row r="2893">
          <cell r="AC2893">
            <v>30</v>
          </cell>
        </row>
        <row r="2894">
          <cell r="AC2894">
            <v>23</v>
          </cell>
        </row>
        <row r="2895">
          <cell r="AC2895">
            <v>18</v>
          </cell>
        </row>
        <row r="2896">
          <cell r="AC2896">
            <v>0</v>
          </cell>
        </row>
        <row r="2897">
          <cell r="AC2897">
            <v>2098</v>
          </cell>
        </row>
        <row r="2898">
          <cell r="C2898" t="str">
            <v>400</v>
          </cell>
          <cell r="AC2898">
            <v>1483</v>
          </cell>
          <cell r="AH2898" t="str">
            <v>Other</v>
          </cell>
        </row>
        <row r="2899">
          <cell r="AC2899">
            <v>1018</v>
          </cell>
        </row>
        <row r="2900">
          <cell r="AC2900">
            <v>714</v>
          </cell>
        </row>
        <row r="2901">
          <cell r="AC2901">
            <v>220</v>
          </cell>
        </row>
        <row r="2902">
          <cell r="AC2902">
            <v>317</v>
          </cell>
        </row>
        <row r="2903">
          <cell r="AC2903">
            <v>127</v>
          </cell>
        </row>
        <row r="2904">
          <cell r="AC2904">
            <v>62</v>
          </cell>
        </row>
        <row r="2905">
          <cell r="AC2905">
            <v>25</v>
          </cell>
        </row>
        <row r="2906">
          <cell r="AC2906">
            <v>3</v>
          </cell>
        </row>
        <row r="2907">
          <cell r="AC2907">
            <v>3962</v>
          </cell>
        </row>
        <row r="2908">
          <cell r="C2908" t="str">
            <v>411</v>
          </cell>
          <cell r="AC2908">
            <v>2788</v>
          </cell>
          <cell r="AH2908" t="str">
            <v>Other</v>
          </cell>
        </row>
        <row r="2909">
          <cell r="AC2909">
            <v>2743</v>
          </cell>
        </row>
        <row r="2910">
          <cell r="AC2910">
            <v>1598</v>
          </cell>
        </row>
        <row r="2911">
          <cell r="AC2911">
            <v>540</v>
          </cell>
        </row>
        <row r="2912">
          <cell r="AC2912">
            <v>767</v>
          </cell>
        </row>
        <row r="2913">
          <cell r="AC2913">
            <v>221</v>
          </cell>
        </row>
        <row r="2914">
          <cell r="AC2914">
            <v>131</v>
          </cell>
        </row>
        <row r="2915">
          <cell r="AC2915">
            <v>147</v>
          </cell>
        </row>
        <row r="2916">
          <cell r="AC2916">
            <v>5</v>
          </cell>
        </row>
        <row r="2917">
          <cell r="AC2917">
            <v>8950</v>
          </cell>
        </row>
        <row r="2918">
          <cell r="C2918" t="str">
            <v>412</v>
          </cell>
          <cell r="AC2918">
            <v>1669</v>
          </cell>
          <cell r="AH2918" t="str">
            <v>Other</v>
          </cell>
        </row>
        <row r="2919">
          <cell r="AC2919">
            <v>1084</v>
          </cell>
        </row>
        <row r="2920">
          <cell r="AC2920">
            <v>839</v>
          </cell>
        </row>
        <row r="2921">
          <cell r="AC2921">
            <v>288</v>
          </cell>
        </row>
        <row r="2922">
          <cell r="AC2922">
            <v>328</v>
          </cell>
        </row>
        <row r="2923">
          <cell r="AC2923">
            <v>95</v>
          </cell>
        </row>
        <row r="2924">
          <cell r="AC2924">
            <v>22</v>
          </cell>
        </row>
        <row r="2925">
          <cell r="AC2925">
            <v>50</v>
          </cell>
        </row>
        <row r="2926">
          <cell r="AC2926">
            <v>0</v>
          </cell>
        </row>
        <row r="2927">
          <cell r="AC2927">
            <v>4374</v>
          </cell>
        </row>
        <row r="2928">
          <cell r="C2928" t="str">
            <v>412</v>
          </cell>
          <cell r="AC2928">
            <v>840</v>
          </cell>
          <cell r="AH2928" t="str">
            <v>Other</v>
          </cell>
        </row>
        <row r="2929">
          <cell r="AC2929">
            <v>692</v>
          </cell>
        </row>
        <row r="2930">
          <cell r="AC2930">
            <v>452</v>
          </cell>
        </row>
        <row r="2931">
          <cell r="AC2931">
            <v>206</v>
          </cell>
        </row>
        <row r="2932">
          <cell r="AC2932">
            <v>211</v>
          </cell>
        </row>
        <row r="2933">
          <cell r="AC2933">
            <v>36</v>
          </cell>
        </row>
        <row r="2934">
          <cell r="AC2934">
            <v>8</v>
          </cell>
        </row>
        <row r="2935">
          <cell r="AC2935">
            <v>25</v>
          </cell>
        </row>
        <row r="2936">
          <cell r="AC2936">
            <v>0</v>
          </cell>
        </row>
        <row r="2937">
          <cell r="AC2937">
            <v>2462</v>
          </cell>
        </row>
        <row r="2938">
          <cell r="C2938" t="str">
            <v>412</v>
          </cell>
          <cell r="AC2938">
            <v>784</v>
          </cell>
          <cell r="AH2938" t="str">
            <v>Other</v>
          </cell>
        </row>
        <row r="2939">
          <cell r="AC2939">
            <v>866</v>
          </cell>
        </row>
        <row r="2940">
          <cell r="AC2940">
            <v>98</v>
          </cell>
        </row>
        <row r="2941">
          <cell r="AC2941">
            <v>169</v>
          </cell>
        </row>
        <row r="2942">
          <cell r="AC2942">
            <v>325</v>
          </cell>
        </row>
        <row r="2943">
          <cell r="AC2943">
            <v>43</v>
          </cell>
        </row>
        <row r="2944">
          <cell r="AC2944">
            <v>5</v>
          </cell>
        </row>
        <row r="2945">
          <cell r="AC2945">
            <v>33</v>
          </cell>
        </row>
        <row r="2946">
          <cell r="AC2946">
            <v>3</v>
          </cell>
        </row>
        <row r="2947">
          <cell r="AC2947">
            <v>2326</v>
          </cell>
        </row>
        <row r="2948">
          <cell r="C2948" t="str">
            <v>412</v>
          </cell>
          <cell r="AC2948">
            <v>2355</v>
          </cell>
          <cell r="AH2948" t="str">
            <v>Other</v>
          </cell>
        </row>
        <row r="2949">
          <cell r="AC2949">
            <v>1733</v>
          </cell>
        </row>
        <row r="2950">
          <cell r="AC2950">
            <v>1111</v>
          </cell>
        </row>
        <row r="2951">
          <cell r="AC2951">
            <v>436</v>
          </cell>
        </row>
        <row r="2952">
          <cell r="AC2952">
            <v>693</v>
          </cell>
        </row>
        <row r="2953">
          <cell r="AC2953">
            <v>103</v>
          </cell>
        </row>
        <row r="2954">
          <cell r="AC2954">
            <v>30</v>
          </cell>
        </row>
        <row r="2955">
          <cell r="AC2955">
            <v>85</v>
          </cell>
        </row>
        <row r="2956">
          <cell r="AC2956">
            <v>4</v>
          </cell>
        </row>
        <row r="2957">
          <cell r="AC2957">
            <v>6556</v>
          </cell>
        </row>
        <row r="2958">
          <cell r="C2958" t="str">
            <v>421</v>
          </cell>
          <cell r="AC2958">
            <v>1101</v>
          </cell>
          <cell r="AH2958" t="str">
            <v>Other</v>
          </cell>
        </row>
        <row r="2959">
          <cell r="AC2959">
            <v>991</v>
          </cell>
        </row>
        <row r="2960">
          <cell r="AC2960">
            <v>531</v>
          </cell>
        </row>
        <row r="2961">
          <cell r="AC2961">
            <v>194</v>
          </cell>
        </row>
        <row r="2962">
          <cell r="AC2962">
            <v>341</v>
          </cell>
        </row>
        <row r="2963">
          <cell r="AC2963">
            <v>65</v>
          </cell>
        </row>
        <row r="2964">
          <cell r="AC2964">
            <v>17</v>
          </cell>
        </row>
        <row r="2965">
          <cell r="AC2965">
            <v>41</v>
          </cell>
        </row>
        <row r="2966">
          <cell r="AC2966">
            <v>3</v>
          </cell>
        </row>
        <row r="2967">
          <cell r="AC2967">
            <v>3288</v>
          </cell>
        </row>
        <row r="2968">
          <cell r="C2968" t="str">
            <v>421</v>
          </cell>
          <cell r="AC2968">
            <v>528</v>
          </cell>
          <cell r="AH2968" t="str">
            <v>Other</v>
          </cell>
        </row>
        <row r="2969">
          <cell r="AC2969">
            <v>439</v>
          </cell>
        </row>
        <row r="2970">
          <cell r="AC2970">
            <v>316</v>
          </cell>
        </row>
        <row r="2971">
          <cell r="AC2971">
            <v>118</v>
          </cell>
        </row>
        <row r="2972">
          <cell r="AC2972">
            <v>175</v>
          </cell>
        </row>
        <row r="2973">
          <cell r="AC2973">
            <v>37</v>
          </cell>
        </row>
        <row r="2974">
          <cell r="AC2974">
            <v>4</v>
          </cell>
        </row>
        <row r="2975">
          <cell r="AC2975">
            <v>39</v>
          </cell>
        </row>
        <row r="2976">
          <cell r="AC2976">
            <v>0</v>
          </cell>
        </row>
        <row r="2977">
          <cell r="AC2977">
            <v>1654</v>
          </cell>
        </row>
        <row r="2978">
          <cell r="C2978" t="str">
            <v>421</v>
          </cell>
          <cell r="AC2978">
            <v>618</v>
          </cell>
          <cell r="AH2978" t="str">
            <v>Other</v>
          </cell>
        </row>
        <row r="2979">
          <cell r="AC2979">
            <v>484</v>
          </cell>
        </row>
        <row r="2980">
          <cell r="AC2980">
            <v>245</v>
          </cell>
        </row>
        <row r="2981">
          <cell r="AC2981">
            <v>88</v>
          </cell>
        </row>
        <row r="2982">
          <cell r="AC2982">
            <v>118</v>
          </cell>
        </row>
        <row r="2983">
          <cell r="AC2983">
            <v>32</v>
          </cell>
        </row>
        <row r="2984">
          <cell r="AC2984">
            <v>11</v>
          </cell>
        </row>
        <row r="2985">
          <cell r="AC2985">
            <v>20</v>
          </cell>
        </row>
        <row r="2986">
          <cell r="AC2986">
            <v>3</v>
          </cell>
        </row>
        <row r="2987">
          <cell r="AC2987">
            <v>1622</v>
          </cell>
        </row>
        <row r="2988">
          <cell r="C2988" t="str">
            <v>421</v>
          </cell>
          <cell r="AC2988">
            <v>391</v>
          </cell>
          <cell r="AH2988" t="str">
            <v>Other</v>
          </cell>
        </row>
        <row r="2989">
          <cell r="AC2989">
            <v>405</v>
          </cell>
        </row>
        <row r="2990">
          <cell r="AC2990">
            <v>252</v>
          </cell>
        </row>
        <row r="2991">
          <cell r="AC2991">
            <v>97</v>
          </cell>
        </row>
        <row r="2992">
          <cell r="AC2992">
            <v>101</v>
          </cell>
        </row>
        <row r="2993">
          <cell r="AC2993">
            <v>44</v>
          </cell>
        </row>
        <row r="2994">
          <cell r="AC2994">
            <v>9</v>
          </cell>
        </row>
        <row r="2995">
          <cell r="AC2995">
            <v>11</v>
          </cell>
        </row>
        <row r="2996">
          <cell r="AC2996">
            <v>0</v>
          </cell>
        </row>
        <row r="2997">
          <cell r="AC2997">
            <v>1301</v>
          </cell>
        </row>
        <row r="2998">
          <cell r="C2998" t="str">
            <v>422</v>
          </cell>
          <cell r="AC2998">
            <v>1690</v>
          </cell>
          <cell r="AH2998" t="str">
            <v>Other</v>
          </cell>
        </row>
        <row r="2999">
          <cell r="AC2999">
            <v>1214</v>
          </cell>
        </row>
        <row r="3000">
          <cell r="AC3000">
            <v>794</v>
          </cell>
        </row>
        <row r="3001">
          <cell r="AC3001">
            <v>308</v>
          </cell>
        </row>
        <row r="3002">
          <cell r="AC3002">
            <v>406</v>
          </cell>
        </row>
        <row r="3003">
          <cell r="AC3003">
            <v>67</v>
          </cell>
        </row>
        <row r="3004">
          <cell r="AC3004">
            <v>31</v>
          </cell>
        </row>
        <row r="3005">
          <cell r="AC3005">
            <v>44</v>
          </cell>
        </row>
        <row r="3006">
          <cell r="AC3006">
            <v>0</v>
          </cell>
        </row>
        <row r="3007">
          <cell r="AC3007">
            <v>4558</v>
          </cell>
        </row>
        <row r="3008">
          <cell r="C3008" t="str">
            <v>422</v>
          </cell>
          <cell r="AC3008">
            <v>1034</v>
          </cell>
          <cell r="AH3008" t="str">
            <v>Other</v>
          </cell>
        </row>
        <row r="3009">
          <cell r="AC3009">
            <v>748</v>
          </cell>
        </row>
        <row r="3010">
          <cell r="AC3010">
            <v>533</v>
          </cell>
        </row>
        <row r="3011">
          <cell r="AC3011">
            <v>171</v>
          </cell>
        </row>
        <row r="3012">
          <cell r="AC3012">
            <v>241</v>
          </cell>
        </row>
        <row r="3013">
          <cell r="AC3013">
            <v>43</v>
          </cell>
        </row>
        <row r="3014">
          <cell r="AC3014">
            <v>13</v>
          </cell>
        </row>
        <row r="3015">
          <cell r="AC3015">
            <v>27</v>
          </cell>
        </row>
        <row r="3016">
          <cell r="AC3016">
            <v>10</v>
          </cell>
        </row>
        <row r="3017">
          <cell r="AC3017">
            <v>2817</v>
          </cell>
        </row>
        <row r="3018">
          <cell r="C3018" t="str">
            <v>422</v>
          </cell>
          <cell r="AC3018">
            <v>374</v>
          </cell>
          <cell r="AH3018" t="str">
            <v>Other</v>
          </cell>
        </row>
        <row r="3019">
          <cell r="AC3019">
            <v>337</v>
          </cell>
        </row>
        <row r="3020">
          <cell r="AC3020">
            <v>285</v>
          </cell>
        </row>
        <row r="3021">
          <cell r="AC3021">
            <v>87</v>
          </cell>
        </row>
        <row r="3022">
          <cell r="AC3022">
            <v>132</v>
          </cell>
        </row>
        <row r="3023">
          <cell r="AC3023">
            <v>18</v>
          </cell>
        </row>
        <row r="3024">
          <cell r="AC3024">
            <v>5</v>
          </cell>
        </row>
        <row r="3025">
          <cell r="AC3025">
            <v>9</v>
          </cell>
        </row>
        <row r="3026">
          <cell r="AC3026">
            <v>0</v>
          </cell>
        </row>
        <row r="3027">
          <cell r="AC3027">
            <v>1262</v>
          </cell>
        </row>
        <row r="3028">
          <cell r="C3028" t="str">
            <v>423</v>
          </cell>
          <cell r="AC3028">
            <v>1712</v>
          </cell>
          <cell r="AH3028" t="str">
            <v>Other</v>
          </cell>
        </row>
        <row r="3029">
          <cell r="AC3029">
            <v>1404</v>
          </cell>
        </row>
        <row r="3030">
          <cell r="AC3030">
            <v>1048</v>
          </cell>
        </row>
        <row r="3031">
          <cell r="AC3031">
            <v>399</v>
          </cell>
        </row>
        <row r="3032">
          <cell r="AC3032">
            <v>586</v>
          </cell>
        </row>
        <row r="3033">
          <cell r="AC3033">
            <v>95</v>
          </cell>
        </row>
        <row r="3034">
          <cell r="AC3034">
            <v>33</v>
          </cell>
        </row>
        <row r="3035">
          <cell r="AC3035">
            <v>53</v>
          </cell>
        </row>
        <row r="3036">
          <cell r="AC3036">
            <v>3</v>
          </cell>
        </row>
        <row r="3037">
          <cell r="AC3037">
            <v>5333</v>
          </cell>
        </row>
        <row r="3038">
          <cell r="C3038" t="str">
            <v>423</v>
          </cell>
          <cell r="AC3038">
            <v>603</v>
          </cell>
          <cell r="AH3038" t="str">
            <v>Other</v>
          </cell>
        </row>
        <row r="3039">
          <cell r="AC3039">
            <v>644</v>
          </cell>
        </row>
        <row r="3040">
          <cell r="AC3040">
            <v>452</v>
          </cell>
        </row>
        <row r="3041">
          <cell r="AC3041">
            <v>194</v>
          </cell>
        </row>
        <row r="3042">
          <cell r="AC3042">
            <v>236</v>
          </cell>
        </row>
        <row r="3043">
          <cell r="AC3043">
            <v>64</v>
          </cell>
        </row>
        <row r="3044">
          <cell r="AC3044">
            <v>16</v>
          </cell>
        </row>
        <row r="3045">
          <cell r="AC3045">
            <v>19</v>
          </cell>
        </row>
        <row r="3046">
          <cell r="AC3046">
            <v>0</v>
          </cell>
        </row>
        <row r="3047">
          <cell r="AC3047">
            <v>2221</v>
          </cell>
        </row>
        <row r="3048">
          <cell r="C3048" t="str">
            <v>424</v>
          </cell>
          <cell r="AC3048">
            <v>1093</v>
          </cell>
          <cell r="AH3048" t="str">
            <v>Other</v>
          </cell>
        </row>
        <row r="3049">
          <cell r="AC3049">
            <v>893</v>
          </cell>
        </row>
        <row r="3050">
          <cell r="AC3050">
            <v>834</v>
          </cell>
        </row>
        <row r="3051">
          <cell r="AC3051">
            <v>234</v>
          </cell>
        </row>
        <row r="3052">
          <cell r="AC3052">
            <v>418</v>
          </cell>
        </row>
        <row r="3053">
          <cell r="AC3053">
            <v>89</v>
          </cell>
        </row>
        <row r="3054">
          <cell r="AC3054">
            <v>38</v>
          </cell>
        </row>
        <row r="3055">
          <cell r="AC3055">
            <v>46</v>
          </cell>
        </row>
        <row r="3056">
          <cell r="AC3056">
            <v>4</v>
          </cell>
        </row>
        <row r="3057">
          <cell r="AC3057">
            <v>3648</v>
          </cell>
        </row>
        <row r="3058">
          <cell r="C3058" t="str">
            <v>424</v>
          </cell>
          <cell r="AC3058">
            <v>227</v>
          </cell>
          <cell r="AH3058" t="str">
            <v>Other</v>
          </cell>
        </row>
        <row r="3059">
          <cell r="AC3059">
            <v>178</v>
          </cell>
        </row>
        <row r="3060">
          <cell r="AC3060">
            <v>104</v>
          </cell>
        </row>
        <row r="3061">
          <cell r="AC3061">
            <v>37</v>
          </cell>
        </row>
        <row r="3062">
          <cell r="AC3062">
            <v>49</v>
          </cell>
        </row>
        <row r="3063">
          <cell r="AC3063">
            <v>10</v>
          </cell>
        </row>
        <row r="3064">
          <cell r="AC3064">
            <v>3</v>
          </cell>
        </row>
        <row r="3065">
          <cell r="AC3065">
            <v>13</v>
          </cell>
        </row>
        <row r="3066">
          <cell r="AC3066">
            <v>0</v>
          </cell>
        </row>
        <row r="3067">
          <cell r="AC3067">
            <v>626</v>
          </cell>
        </row>
        <row r="3068">
          <cell r="C3068" t="str">
            <v>424</v>
          </cell>
          <cell r="AC3068">
            <v>462</v>
          </cell>
          <cell r="AH3068" t="str">
            <v>Other</v>
          </cell>
        </row>
        <row r="3069">
          <cell r="AC3069">
            <v>371</v>
          </cell>
        </row>
        <row r="3070">
          <cell r="AC3070">
            <v>264</v>
          </cell>
        </row>
        <row r="3071">
          <cell r="AC3071">
            <v>96</v>
          </cell>
        </row>
        <row r="3072">
          <cell r="AC3072">
            <v>124</v>
          </cell>
        </row>
        <row r="3073">
          <cell r="AC3073">
            <v>27</v>
          </cell>
        </row>
        <row r="3074">
          <cell r="AC3074">
            <v>9</v>
          </cell>
        </row>
        <row r="3075">
          <cell r="AC3075">
            <v>21</v>
          </cell>
        </row>
        <row r="3076">
          <cell r="AC3076">
            <v>6</v>
          </cell>
        </row>
        <row r="3077">
          <cell r="AC3077">
            <v>1370</v>
          </cell>
        </row>
        <row r="3078">
          <cell r="C3078" t="str">
            <v>424</v>
          </cell>
          <cell r="AC3078">
            <v>1370</v>
          </cell>
          <cell r="AH3078" t="str">
            <v>Other</v>
          </cell>
        </row>
        <row r="3079">
          <cell r="AC3079">
            <v>839</v>
          </cell>
        </row>
        <row r="3080">
          <cell r="AC3080">
            <v>786</v>
          </cell>
        </row>
        <row r="3081">
          <cell r="AC3081">
            <v>265</v>
          </cell>
        </row>
        <row r="3082">
          <cell r="AC3082">
            <v>441</v>
          </cell>
        </row>
        <row r="3083">
          <cell r="AC3083">
            <v>109</v>
          </cell>
        </row>
        <row r="3084">
          <cell r="AC3084">
            <v>19</v>
          </cell>
        </row>
        <row r="3085">
          <cell r="AC3085">
            <v>50</v>
          </cell>
        </row>
        <row r="3086">
          <cell r="AC3086">
            <v>5</v>
          </cell>
        </row>
        <row r="3087">
          <cell r="AC3087">
            <v>3883</v>
          </cell>
        </row>
        <row r="3088">
          <cell r="C3088" t="str">
            <v>424</v>
          </cell>
          <cell r="AC3088">
            <v>239</v>
          </cell>
          <cell r="AH3088" t="str">
            <v>Other</v>
          </cell>
        </row>
        <row r="3089">
          <cell r="AC3089">
            <v>128</v>
          </cell>
        </row>
        <row r="3090">
          <cell r="AC3090">
            <v>254</v>
          </cell>
        </row>
        <row r="3091">
          <cell r="AC3091">
            <v>44</v>
          </cell>
        </row>
        <row r="3092">
          <cell r="AC3092">
            <v>129</v>
          </cell>
        </row>
        <row r="3093">
          <cell r="AC3093">
            <v>25</v>
          </cell>
        </row>
        <row r="3094">
          <cell r="AC3094">
            <v>8</v>
          </cell>
        </row>
        <row r="3095">
          <cell r="AC3095">
            <v>0</v>
          </cell>
        </row>
        <row r="3096">
          <cell r="AC3096">
            <v>3</v>
          </cell>
        </row>
        <row r="3097">
          <cell r="AC3097">
            <v>823</v>
          </cell>
        </row>
        <row r="3098">
          <cell r="C3098" t="str">
            <v>425</v>
          </cell>
          <cell r="AC3098">
            <v>4241</v>
          </cell>
          <cell r="AH3098" t="str">
            <v>Other</v>
          </cell>
        </row>
        <row r="3099">
          <cell r="AC3099">
            <v>3340</v>
          </cell>
        </row>
        <row r="3100">
          <cell r="AC3100">
            <v>2103</v>
          </cell>
        </row>
        <row r="3101">
          <cell r="AC3101">
            <v>610</v>
          </cell>
        </row>
        <row r="3102">
          <cell r="AC3102">
            <v>944</v>
          </cell>
        </row>
        <row r="3103">
          <cell r="AC3103">
            <v>202</v>
          </cell>
        </row>
        <row r="3104">
          <cell r="AC3104">
            <v>79</v>
          </cell>
        </row>
        <row r="3105">
          <cell r="AC3105">
            <v>126</v>
          </cell>
        </row>
        <row r="3106">
          <cell r="AC3106">
            <v>12</v>
          </cell>
        </row>
        <row r="3107">
          <cell r="AC3107">
            <v>11651</v>
          </cell>
        </row>
        <row r="3108">
          <cell r="C3108" t="str">
            <v>425</v>
          </cell>
          <cell r="AC3108">
            <v>445</v>
          </cell>
          <cell r="AH3108" t="str">
            <v>Other</v>
          </cell>
        </row>
        <row r="3109">
          <cell r="AC3109">
            <v>368</v>
          </cell>
        </row>
        <row r="3110">
          <cell r="AC3110">
            <v>178</v>
          </cell>
        </row>
        <row r="3111">
          <cell r="AC3111">
            <v>63</v>
          </cell>
        </row>
        <row r="3112">
          <cell r="AC3112">
            <v>76</v>
          </cell>
        </row>
        <row r="3113">
          <cell r="AC3113">
            <v>20</v>
          </cell>
        </row>
        <row r="3114">
          <cell r="AC3114">
            <v>8</v>
          </cell>
        </row>
        <row r="3115">
          <cell r="AC3115">
            <v>15</v>
          </cell>
        </row>
        <row r="3116">
          <cell r="AC3116">
            <v>3</v>
          </cell>
        </row>
        <row r="3117">
          <cell r="AC3117">
            <v>1170</v>
          </cell>
        </row>
        <row r="3118">
          <cell r="C3118" t="str">
            <v>425</v>
          </cell>
          <cell r="AC3118">
            <v>937</v>
          </cell>
          <cell r="AH3118" t="str">
            <v>Other</v>
          </cell>
        </row>
        <row r="3119">
          <cell r="AC3119">
            <v>610</v>
          </cell>
        </row>
        <row r="3120">
          <cell r="AC3120">
            <v>441</v>
          </cell>
        </row>
        <row r="3121">
          <cell r="AC3121">
            <v>137</v>
          </cell>
        </row>
        <row r="3122">
          <cell r="AC3122">
            <v>202</v>
          </cell>
        </row>
        <row r="3123">
          <cell r="AC3123">
            <v>51</v>
          </cell>
        </row>
        <row r="3124">
          <cell r="AC3124">
            <v>14</v>
          </cell>
        </row>
        <row r="3125">
          <cell r="AC3125">
            <v>23</v>
          </cell>
        </row>
        <row r="3126">
          <cell r="AC3126">
            <v>4</v>
          </cell>
        </row>
        <row r="3127">
          <cell r="AC3127">
            <v>2419</v>
          </cell>
        </row>
        <row r="3128">
          <cell r="C3128" t="str">
            <v>425</v>
          </cell>
          <cell r="AC3128">
            <v>229</v>
          </cell>
          <cell r="AH3128" t="str">
            <v>Other</v>
          </cell>
        </row>
        <row r="3129">
          <cell r="AC3129">
            <v>174</v>
          </cell>
        </row>
        <row r="3130">
          <cell r="AC3130">
            <v>114</v>
          </cell>
        </row>
        <row r="3131">
          <cell r="AC3131">
            <v>25</v>
          </cell>
        </row>
        <row r="3132">
          <cell r="AC3132">
            <v>43</v>
          </cell>
        </row>
        <row r="3133">
          <cell r="AC3133">
            <v>11</v>
          </cell>
        </row>
        <row r="3134">
          <cell r="AC3134">
            <v>4</v>
          </cell>
        </row>
        <row r="3135">
          <cell r="AC3135">
            <v>6</v>
          </cell>
        </row>
        <row r="3136">
          <cell r="AC3136">
            <v>3</v>
          </cell>
        </row>
        <row r="3137">
          <cell r="AC3137">
            <v>611</v>
          </cell>
        </row>
        <row r="3138">
          <cell r="C3138" t="str">
            <v>426</v>
          </cell>
          <cell r="AC3138">
            <v>46</v>
          </cell>
          <cell r="AH3138" t="str">
            <v>Other</v>
          </cell>
        </row>
        <row r="3139">
          <cell r="AC3139">
            <v>45</v>
          </cell>
        </row>
        <row r="3140">
          <cell r="AC3140">
            <v>19</v>
          </cell>
        </row>
        <row r="3141">
          <cell r="AC3141">
            <v>6</v>
          </cell>
        </row>
        <row r="3142">
          <cell r="AC3142">
            <v>10</v>
          </cell>
        </row>
        <row r="3143">
          <cell r="AC3143">
            <v>3</v>
          </cell>
        </row>
        <row r="3144">
          <cell r="AC3144">
            <v>8</v>
          </cell>
        </row>
        <row r="3145">
          <cell r="AC3145">
            <v>3</v>
          </cell>
        </row>
        <row r="3146">
          <cell r="AC3146">
            <v>0</v>
          </cell>
        </row>
        <row r="3147">
          <cell r="AC3147">
            <v>143</v>
          </cell>
        </row>
        <row r="3148">
          <cell r="C3148" t="str">
            <v>427</v>
          </cell>
          <cell r="AC3148">
            <v>2815</v>
          </cell>
          <cell r="AH3148" t="str">
            <v>Other</v>
          </cell>
        </row>
        <row r="3149">
          <cell r="AC3149">
            <v>1919</v>
          </cell>
        </row>
        <row r="3150">
          <cell r="AC3150">
            <v>1538</v>
          </cell>
        </row>
        <row r="3151">
          <cell r="AC3151">
            <v>566</v>
          </cell>
        </row>
        <row r="3152">
          <cell r="AC3152">
            <v>906</v>
          </cell>
        </row>
        <row r="3153">
          <cell r="AC3153">
            <v>183</v>
          </cell>
        </row>
        <row r="3154">
          <cell r="AC3154">
            <v>38</v>
          </cell>
        </row>
        <row r="3155">
          <cell r="AC3155">
            <v>104</v>
          </cell>
        </row>
        <row r="3156">
          <cell r="AC3156">
            <v>4</v>
          </cell>
        </row>
        <row r="3157">
          <cell r="AC3157">
            <v>8066</v>
          </cell>
        </row>
        <row r="3158">
          <cell r="C3158" t="str">
            <v>427</v>
          </cell>
          <cell r="AC3158">
            <v>211</v>
          </cell>
          <cell r="AH3158" t="str">
            <v>Other</v>
          </cell>
        </row>
        <row r="3159">
          <cell r="AC3159">
            <v>200</v>
          </cell>
        </row>
        <row r="3160">
          <cell r="AC3160">
            <v>131</v>
          </cell>
        </row>
        <row r="3161">
          <cell r="AC3161">
            <v>69</v>
          </cell>
        </row>
        <row r="3162">
          <cell r="AC3162">
            <v>66</v>
          </cell>
        </row>
        <row r="3163">
          <cell r="AC3163">
            <v>6</v>
          </cell>
        </row>
        <row r="3164">
          <cell r="AC3164">
            <v>3</v>
          </cell>
        </row>
        <row r="3165">
          <cell r="AC3165">
            <v>5</v>
          </cell>
        </row>
        <row r="3166">
          <cell r="AC3166">
            <v>0</v>
          </cell>
        </row>
        <row r="3167">
          <cell r="AC3167">
            <v>699</v>
          </cell>
        </row>
        <row r="3168">
          <cell r="C3168" t="str">
            <v>427</v>
          </cell>
          <cell r="AC3168">
            <v>667</v>
          </cell>
          <cell r="AH3168" t="str">
            <v>Other</v>
          </cell>
        </row>
        <row r="3169">
          <cell r="AC3169">
            <v>610</v>
          </cell>
        </row>
        <row r="3170">
          <cell r="AC3170">
            <v>386</v>
          </cell>
        </row>
        <row r="3171">
          <cell r="AC3171">
            <v>166</v>
          </cell>
        </row>
        <row r="3172">
          <cell r="AC3172">
            <v>192</v>
          </cell>
        </row>
        <row r="3173">
          <cell r="AC3173">
            <v>77</v>
          </cell>
        </row>
        <row r="3174">
          <cell r="AC3174">
            <v>18</v>
          </cell>
        </row>
        <row r="3175">
          <cell r="AC3175">
            <v>18</v>
          </cell>
        </row>
        <row r="3176">
          <cell r="AC3176">
            <v>0</v>
          </cell>
        </row>
        <row r="3177">
          <cell r="AC3177">
            <v>2131</v>
          </cell>
        </row>
        <row r="3178">
          <cell r="C3178" t="str">
            <v>427</v>
          </cell>
          <cell r="AC3178">
            <v>867</v>
          </cell>
          <cell r="AH3178" t="str">
            <v>Other</v>
          </cell>
        </row>
        <row r="3179">
          <cell r="AC3179">
            <v>649</v>
          </cell>
        </row>
        <row r="3180">
          <cell r="AC3180">
            <v>372</v>
          </cell>
        </row>
        <row r="3181">
          <cell r="AC3181">
            <v>119</v>
          </cell>
        </row>
        <row r="3182">
          <cell r="AC3182">
            <v>217</v>
          </cell>
        </row>
        <row r="3183">
          <cell r="AC3183">
            <v>48</v>
          </cell>
        </row>
        <row r="3184">
          <cell r="AC3184">
            <v>10</v>
          </cell>
        </row>
        <row r="3185">
          <cell r="AC3185">
            <v>32</v>
          </cell>
        </row>
        <row r="3186">
          <cell r="AC3186">
            <v>0</v>
          </cell>
        </row>
        <row r="3187">
          <cell r="AC3187">
            <v>2305</v>
          </cell>
        </row>
        <row r="3188">
          <cell r="C3188" t="str">
            <v>427</v>
          </cell>
          <cell r="AC3188">
            <v>4210</v>
          </cell>
          <cell r="AH3188" t="str">
            <v>Other</v>
          </cell>
        </row>
        <row r="3189">
          <cell r="AC3189">
            <v>3498</v>
          </cell>
        </row>
        <row r="3190">
          <cell r="AC3190">
            <v>2556</v>
          </cell>
        </row>
        <row r="3191">
          <cell r="AC3191">
            <v>718</v>
          </cell>
        </row>
        <row r="3192">
          <cell r="AC3192">
            <v>1080</v>
          </cell>
        </row>
        <row r="3193">
          <cell r="AC3193">
            <v>252</v>
          </cell>
        </row>
        <row r="3194">
          <cell r="AC3194">
            <v>131</v>
          </cell>
        </row>
        <row r="3195">
          <cell r="AC3195">
            <v>129</v>
          </cell>
        </row>
        <row r="3196">
          <cell r="AC3196">
            <v>5</v>
          </cell>
        </row>
        <row r="3197">
          <cell r="AC3197">
            <v>12568</v>
          </cell>
        </row>
        <row r="3198">
          <cell r="C3198" t="str">
            <v>431</v>
          </cell>
          <cell r="AC3198">
            <v>5065</v>
          </cell>
          <cell r="AH3198" t="str">
            <v>Other</v>
          </cell>
        </row>
        <row r="3199">
          <cell r="AC3199">
            <v>3837</v>
          </cell>
        </row>
        <row r="3200">
          <cell r="AC3200">
            <v>3074</v>
          </cell>
        </row>
        <row r="3201">
          <cell r="AC3201">
            <v>762</v>
          </cell>
        </row>
        <row r="3202">
          <cell r="AC3202">
            <v>1195</v>
          </cell>
        </row>
        <row r="3203">
          <cell r="AC3203">
            <v>210</v>
          </cell>
        </row>
        <row r="3204">
          <cell r="AC3204">
            <v>69</v>
          </cell>
        </row>
        <row r="3205">
          <cell r="AC3205">
            <v>192</v>
          </cell>
        </row>
        <row r="3206">
          <cell r="AC3206">
            <v>25</v>
          </cell>
        </row>
        <row r="3207">
          <cell r="AC3207">
            <v>14436</v>
          </cell>
        </row>
        <row r="3208">
          <cell r="C3208" t="str">
            <v>432</v>
          </cell>
          <cell r="AC3208">
            <v>1229</v>
          </cell>
          <cell r="AH3208" t="str">
            <v>Other</v>
          </cell>
        </row>
        <row r="3209">
          <cell r="AC3209">
            <v>1072</v>
          </cell>
        </row>
        <row r="3210">
          <cell r="AC3210">
            <v>847</v>
          </cell>
        </row>
        <row r="3211">
          <cell r="AC3211">
            <v>216</v>
          </cell>
        </row>
        <row r="3212">
          <cell r="AC3212">
            <v>353</v>
          </cell>
        </row>
        <row r="3213">
          <cell r="AC3213">
            <v>49</v>
          </cell>
        </row>
        <row r="3214">
          <cell r="AC3214">
            <v>17</v>
          </cell>
        </row>
        <row r="3215">
          <cell r="AC3215">
            <v>36</v>
          </cell>
        </row>
        <row r="3216">
          <cell r="AC3216">
            <v>3</v>
          </cell>
        </row>
        <row r="3217">
          <cell r="AC3217">
            <v>3813</v>
          </cell>
        </row>
        <row r="3218">
          <cell r="C3218" t="str">
            <v>440</v>
          </cell>
          <cell r="AC3218">
            <v>4014</v>
          </cell>
          <cell r="AH3218" t="str">
            <v>Other</v>
          </cell>
        </row>
        <row r="3219">
          <cell r="AC3219">
            <v>2957</v>
          </cell>
        </row>
        <row r="3220">
          <cell r="AC3220">
            <v>2977</v>
          </cell>
        </row>
        <row r="3221">
          <cell r="AC3221">
            <v>823</v>
          </cell>
        </row>
        <row r="3222">
          <cell r="AC3222">
            <v>1152</v>
          </cell>
        </row>
        <row r="3223">
          <cell r="AC3223">
            <v>550</v>
          </cell>
        </row>
        <row r="3224">
          <cell r="AC3224">
            <v>169</v>
          </cell>
        </row>
        <row r="3225">
          <cell r="AC3225">
            <v>98</v>
          </cell>
        </row>
        <row r="3226">
          <cell r="AC3226">
            <v>9</v>
          </cell>
        </row>
        <row r="3227">
          <cell r="AC3227">
            <v>12762</v>
          </cell>
        </row>
        <row r="3228">
          <cell r="C3228" t="str">
            <v>451</v>
          </cell>
          <cell r="AC3228">
            <v>14969</v>
          </cell>
          <cell r="AH3228" t="str">
            <v>Other</v>
          </cell>
        </row>
        <row r="3229">
          <cell r="AC3229">
            <v>12735</v>
          </cell>
        </row>
        <row r="3230">
          <cell r="AC3230">
            <v>7811</v>
          </cell>
        </row>
        <row r="3231">
          <cell r="AC3231">
            <v>2353</v>
          </cell>
        </row>
        <row r="3232">
          <cell r="AC3232">
            <v>3807</v>
          </cell>
        </row>
        <row r="3233">
          <cell r="AC3233">
            <v>848</v>
          </cell>
        </row>
        <row r="3234">
          <cell r="AC3234">
            <v>227</v>
          </cell>
        </row>
        <row r="3235">
          <cell r="AC3235">
            <v>832</v>
          </cell>
        </row>
        <row r="3236">
          <cell r="AC3236">
            <v>0</v>
          </cell>
        </row>
        <row r="3237">
          <cell r="AC3237">
            <v>43587</v>
          </cell>
        </row>
        <row r="3238">
          <cell r="C3238" t="str">
            <v>451</v>
          </cell>
          <cell r="AC3238">
            <v>8044</v>
          </cell>
          <cell r="AH3238" t="str">
            <v>Other</v>
          </cell>
        </row>
        <row r="3239">
          <cell r="AC3239">
            <v>7552</v>
          </cell>
        </row>
        <row r="3240">
          <cell r="AC3240">
            <v>4742</v>
          </cell>
        </row>
        <row r="3241">
          <cell r="AC3241">
            <v>1711</v>
          </cell>
        </row>
        <row r="3242">
          <cell r="AC3242">
            <v>2686</v>
          </cell>
        </row>
        <row r="3243">
          <cell r="AC3243">
            <v>502</v>
          </cell>
        </row>
        <row r="3244">
          <cell r="AC3244">
            <v>245</v>
          </cell>
        </row>
        <row r="3245">
          <cell r="AC3245">
            <v>393</v>
          </cell>
        </row>
        <row r="3246">
          <cell r="AC3246">
            <v>6</v>
          </cell>
        </row>
        <row r="3247">
          <cell r="AC3247">
            <v>25869</v>
          </cell>
        </row>
        <row r="3248">
          <cell r="C3248" t="str">
            <v>451</v>
          </cell>
          <cell r="AC3248">
            <v>1428</v>
          </cell>
          <cell r="AH3248" t="str">
            <v>Other</v>
          </cell>
        </row>
        <row r="3249">
          <cell r="AC3249">
            <v>1005</v>
          </cell>
        </row>
        <row r="3250">
          <cell r="AC3250">
            <v>601</v>
          </cell>
        </row>
        <row r="3251">
          <cell r="AC3251">
            <v>278</v>
          </cell>
        </row>
        <row r="3252">
          <cell r="AC3252">
            <v>384</v>
          </cell>
        </row>
        <row r="3253">
          <cell r="AC3253">
            <v>68</v>
          </cell>
        </row>
        <row r="3254">
          <cell r="AC3254">
            <v>33</v>
          </cell>
        </row>
        <row r="3255">
          <cell r="AC3255">
            <v>67</v>
          </cell>
        </row>
        <row r="3256">
          <cell r="AC3256">
            <v>0</v>
          </cell>
        </row>
        <row r="3257">
          <cell r="AC3257">
            <v>3869</v>
          </cell>
        </row>
        <row r="3258">
          <cell r="C3258" t="str">
            <v>452</v>
          </cell>
          <cell r="AC3258">
            <v>2126</v>
          </cell>
          <cell r="AH3258" t="str">
            <v>Other</v>
          </cell>
        </row>
        <row r="3259">
          <cell r="AC3259">
            <v>1565</v>
          </cell>
        </row>
        <row r="3260">
          <cell r="AC3260">
            <v>1055</v>
          </cell>
        </row>
        <row r="3261">
          <cell r="AC3261">
            <v>604</v>
          </cell>
        </row>
        <row r="3262">
          <cell r="AC3262">
            <v>641</v>
          </cell>
        </row>
        <row r="3263">
          <cell r="AC3263">
            <v>179</v>
          </cell>
        </row>
        <row r="3264">
          <cell r="AC3264">
            <v>44</v>
          </cell>
        </row>
        <row r="3265">
          <cell r="AC3265">
            <v>80</v>
          </cell>
        </row>
        <row r="3266">
          <cell r="AC3266">
            <v>0</v>
          </cell>
        </row>
        <row r="3267">
          <cell r="AC3267">
            <v>6300</v>
          </cell>
        </row>
        <row r="3268">
          <cell r="C3268" t="str">
            <v>453</v>
          </cell>
          <cell r="AC3268">
            <v>1178</v>
          </cell>
          <cell r="AH3268" t="str">
            <v>Other</v>
          </cell>
        </row>
        <row r="3269">
          <cell r="AC3269">
            <v>533</v>
          </cell>
        </row>
        <row r="3270">
          <cell r="AC3270">
            <v>601</v>
          </cell>
        </row>
        <row r="3271">
          <cell r="AC3271">
            <v>221</v>
          </cell>
        </row>
        <row r="3272">
          <cell r="AC3272">
            <v>239</v>
          </cell>
        </row>
        <row r="3273">
          <cell r="AC3273">
            <v>85</v>
          </cell>
        </row>
        <row r="3274">
          <cell r="AC3274">
            <v>41</v>
          </cell>
        </row>
        <row r="3275">
          <cell r="AC3275">
            <v>35</v>
          </cell>
        </row>
        <row r="3276">
          <cell r="AC3276">
            <v>0</v>
          </cell>
        </row>
        <row r="3277">
          <cell r="AC3277">
            <v>2921</v>
          </cell>
        </row>
        <row r="3278">
          <cell r="C3278" t="str">
            <v>461</v>
          </cell>
          <cell r="AC3278">
            <v>17202</v>
          </cell>
          <cell r="AH3278" t="str">
            <v>Other</v>
          </cell>
        </row>
        <row r="3279">
          <cell r="AC3279">
            <v>15972</v>
          </cell>
        </row>
        <row r="3280">
          <cell r="AC3280">
            <v>10211</v>
          </cell>
        </row>
        <row r="3281">
          <cell r="AC3281">
            <v>3285</v>
          </cell>
        </row>
        <row r="3282">
          <cell r="AC3282">
            <v>5267</v>
          </cell>
        </row>
        <row r="3283">
          <cell r="AC3283">
            <v>702</v>
          </cell>
        </row>
        <row r="3284">
          <cell r="AC3284">
            <v>262</v>
          </cell>
        </row>
        <row r="3285">
          <cell r="AC3285">
            <v>309</v>
          </cell>
        </row>
        <row r="3286">
          <cell r="AC3286">
            <v>10</v>
          </cell>
        </row>
        <row r="3287">
          <cell r="AC3287">
            <v>53232</v>
          </cell>
        </row>
        <row r="3288">
          <cell r="C3288" t="str">
            <v>462</v>
          </cell>
          <cell r="AC3288">
            <v>268</v>
          </cell>
          <cell r="AH3288" t="str">
            <v>Other</v>
          </cell>
        </row>
        <row r="3289">
          <cell r="AC3289">
            <v>152</v>
          </cell>
        </row>
        <row r="3290">
          <cell r="AC3290">
            <v>116</v>
          </cell>
        </row>
        <row r="3291">
          <cell r="AC3291">
            <v>39</v>
          </cell>
        </row>
        <row r="3292">
          <cell r="AC3292">
            <v>65</v>
          </cell>
        </row>
        <row r="3293">
          <cell r="AC3293">
            <v>29</v>
          </cell>
        </row>
        <row r="3294">
          <cell r="AC3294">
            <v>16</v>
          </cell>
        </row>
        <row r="3295">
          <cell r="AC3295">
            <v>5</v>
          </cell>
        </row>
        <row r="3296">
          <cell r="AC3296">
            <v>0</v>
          </cell>
        </row>
        <row r="3297">
          <cell r="AC3297">
            <v>684</v>
          </cell>
        </row>
        <row r="3298">
          <cell r="C3298" t="str">
            <v>462</v>
          </cell>
          <cell r="AC3298">
            <v>902</v>
          </cell>
          <cell r="AH3298" t="str">
            <v>Other</v>
          </cell>
        </row>
        <row r="3299">
          <cell r="AC3299">
            <v>381</v>
          </cell>
        </row>
        <row r="3300">
          <cell r="AC3300">
            <v>489</v>
          </cell>
        </row>
        <row r="3301">
          <cell r="AC3301">
            <v>81</v>
          </cell>
        </row>
        <row r="3302">
          <cell r="AC3302">
            <v>425</v>
          </cell>
        </row>
        <row r="3303">
          <cell r="AC3303">
            <v>90</v>
          </cell>
        </row>
        <row r="3304">
          <cell r="AC3304">
            <v>14</v>
          </cell>
        </row>
        <row r="3305">
          <cell r="AC3305">
            <v>0</v>
          </cell>
        </row>
        <row r="3306">
          <cell r="AC3306">
            <v>0</v>
          </cell>
        </row>
        <row r="3307">
          <cell r="AC3307">
            <v>2382</v>
          </cell>
        </row>
        <row r="3308">
          <cell r="C3308" t="str">
            <v>462</v>
          </cell>
          <cell r="AC3308">
            <v>14615</v>
          </cell>
          <cell r="AH3308" t="str">
            <v>Other</v>
          </cell>
        </row>
        <row r="3309">
          <cell r="AC3309">
            <v>11263</v>
          </cell>
        </row>
        <row r="3310">
          <cell r="AC3310">
            <v>6697</v>
          </cell>
        </row>
        <row r="3311">
          <cell r="AC3311">
            <v>1609</v>
          </cell>
        </row>
        <row r="3312">
          <cell r="AC3312">
            <v>3939</v>
          </cell>
        </row>
        <row r="3313">
          <cell r="AC3313">
            <v>413</v>
          </cell>
        </row>
        <row r="3314">
          <cell r="AC3314">
            <v>207</v>
          </cell>
        </row>
        <row r="3315">
          <cell r="AC3315">
            <v>556</v>
          </cell>
        </row>
        <row r="3316">
          <cell r="AC3316">
            <v>8</v>
          </cell>
        </row>
        <row r="3317">
          <cell r="AC3317">
            <v>39318</v>
          </cell>
        </row>
        <row r="3318">
          <cell r="C3318" t="str">
            <v>471</v>
          </cell>
          <cell r="AC3318">
            <v>11</v>
          </cell>
          <cell r="AH3318" t="str">
            <v>Other</v>
          </cell>
        </row>
        <row r="3319">
          <cell r="AC3319">
            <v>14</v>
          </cell>
        </row>
        <row r="3320">
          <cell r="AC3320">
            <v>6</v>
          </cell>
        </row>
        <row r="3321">
          <cell r="AC3321">
            <v>3</v>
          </cell>
        </row>
        <row r="3322">
          <cell r="AC3322">
            <v>12</v>
          </cell>
        </row>
        <row r="3323">
          <cell r="AC3323">
            <v>3</v>
          </cell>
        </row>
        <row r="3324">
          <cell r="AC3324">
            <v>0</v>
          </cell>
        </row>
        <row r="3325">
          <cell r="AC3325">
            <v>0</v>
          </cell>
        </row>
        <row r="3326">
          <cell r="AC3326">
            <v>0</v>
          </cell>
        </row>
        <row r="3327">
          <cell r="AC3327">
            <v>47</v>
          </cell>
        </row>
        <row r="3328">
          <cell r="C3328" t="str">
            <v>472</v>
          </cell>
          <cell r="AC3328">
            <v>17</v>
          </cell>
          <cell r="AH3328" t="str">
            <v>Other</v>
          </cell>
        </row>
        <row r="3329">
          <cell r="AC3329">
            <v>15</v>
          </cell>
        </row>
        <row r="3330">
          <cell r="AC3330">
            <v>3</v>
          </cell>
        </row>
        <row r="3331">
          <cell r="AC3331">
            <v>3</v>
          </cell>
        </row>
        <row r="3332">
          <cell r="AC3332">
            <v>4</v>
          </cell>
        </row>
        <row r="3333">
          <cell r="AC3333">
            <v>0</v>
          </cell>
        </row>
        <row r="3334">
          <cell r="AC3334">
            <v>3</v>
          </cell>
        </row>
        <row r="3335">
          <cell r="AC3335">
            <v>0</v>
          </cell>
        </row>
        <row r="3336">
          <cell r="AC3336">
            <v>0</v>
          </cell>
        </row>
        <row r="3337">
          <cell r="AC3337">
            <v>37</v>
          </cell>
        </row>
        <row r="3338">
          <cell r="C3338" t="str">
            <v>481</v>
          </cell>
          <cell r="AC3338">
            <v>91</v>
          </cell>
          <cell r="AH3338" t="str">
            <v>Other</v>
          </cell>
        </row>
        <row r="3339">
          <cell r="AC3339">
            <v>73</v>
          </cell>
        </row>
        <row r="3340">
          <cell r="AC3340">
            <v>69</v>
          </cell>
        </row>
        <row r="3341">
          <cell r="AC3341">
            <v>20</v>
          </cell>
        </row>
        <row r="3342">
          <cell r="AC3342">
            <v>82</v>
          </cell>
        </row>
        <row r="3343">
          <cell r="AC3343">
            <v>19</v>
          </cell>
        </row>
        <row r="3344">
          <cell r="AC3344">
            <v>3</v>
          </cell>
        </row>
        <row r="3345">
          <cell r="AC3345">
            <v>0</v>
          </cell>
        </row>
        <row r="3346">
          <cell r="AC3346">
            <v>12</v>
          </cell>
        </row>
        <row r="3347">
          <cell r="AC3347">
            <v>365</v>
          </cell>
        </row>
        <row r="3348">
          <cell r="C3348" t="str">
            <v>482</v>
          </cell>
          <cell r="AC3348">
            <v>91</v>
          </cell>
          <cell r="AH3348" t="str">
            <v>Other</v>
          </cell>
        </row>
        <row r="3349">
          <cell r="AC3349">
            <v>34</v>
          </cell>
        </row>
        <row r="3350">
          <cell r="AC3350">
            <v>87</v>
          </cell>
        </row>
        <row r="3351">
          <cell r="AC3351">
            <v>18</v>
          </cell>
        </row>
        <row r="3352">
          <cell r="AC3352">
            <v>48</v>
          </cell>
        </row>
        <row r="3353">
          <cell r="AC3353">
            <v>13</v>
          </cell>
        </row>
        <row r="3354">
          <cell r="AC3354">
            <v>3</v>
          </cell>
        </row>
        <row r="3355">
          <cell r="AC3355">
            <v>0</v>
          </cell>
        </row>
        <row r="3356">
          <cell r="AC3356">
            <v>0</v>
          </cell>
        </row>
        <row r="3357">
          <cell r="AC3357">
            <v>302</v>
          </cell>
        </row>
        <row r="3358">
          <cell r="C3358" t="str">
            <v>490</v>
          </cell>
          <cell r="AC3358">
            <v>384</v>
          </cell>
          <cell r="AH3358" t="str">
            <v>Other</v>
          </cell>
        </row>
        <row r="3359">
          <cell r="AC3359">
            <v>297</v>
          </cell>
        </row>
        <row r="3360">
          <cell r="AC3360">
            <v>347</v>
          </cell>
        </row>
        <row r="3361">
          <cell r="AC3361">
            <v>64</v>
          </cell>
        </row>
        <row r="3362">
          <cell r="AC3362">
            <v>157</v>
          </cell>
        </row>
        <row r="3363">
          <cell r="AC3363">
            <v>19</v>
          </cell>
        </row>
        <row r="3364">
          <cell r="AC3364">
            <v>35</v>
          </cell>
        </row>
        <row r="3365">
          <cell r="AC3365">
            <v>12</v>
          </cell>
        </row>
        <row r="3366">
          <cell r="AC3366">
            <v>4</v>
          </cell>
        </row>
        <row r="3367">
          <cell r="AC3367">
            <v>1327</v>
          </cell>
        </row>
        <row r="3368">
          <cell r="C3368" t="str">
            <v>501</v>
          </cell>
          <cell r="AC3368">
            <v>733</v>
          </cell>
          <cell r="AH3368" t="str">
            <v>Other</v>
          </cell>
        </row>
        <row r="3369">
          <cell r="AC3369">
            <v>395</v>
          </cell>
        </row>
        <row r="3370">
          <cell r="AC3370">
            <v>619</v>
          </cell>
        </row>
        <row r="3371">
          <cell r="AC3371">
            <v>140</v>
          </cell>
        </row>
        <row r="3372">
          <cell r="AC3372">
            <v>317</v>
          </cell>
        </row>
        <row r="3373">
          <cell r="AC3373">
            <v>84</v>
          </cell>
        </row>
        <row r="3374">
          <cell r="AC3374">
            <v>61</v>
          </cell>
        </row>
        <row r="3375">
          <cell r="AC3375">
            <v>16</v>
          </cell>
        </row>
        <row r="3376">
          <cell r="AC3376">
            <v>0</v>
          </cell>
        </row>
        <row r="3377">
          <cell r="AC3377">
            <v>2366</v>
          </cell>
        </row>
        <row r="3378">
          <cell r="C3378" t="str">
            <v>502</v>
          </cell>
          <cell r="AC3378">
            <v>21</v>
          </cell>
          <cell r="AH3378" t="str">
            <v>Other</v>
          </cell>
        </row>
        <row r="3379">
          <cell r="AC3379">
            <v>15</v>
          </cell>
        </row>
        <row r="3380">
          <cell r="AC3380">
            <v>19</v>
          </cell>
        </row>
        <row r="3381">
          <cell r="AC3381">
            <v>5</v>
          </cell>
        </row>
        <row r="3382">
          <cell r="AC3382">
            <v>11</v>
          </cell>
        </row>
        <row r="3383">
          <cell r="AC3383">
            <v>0</v>
          </cell>
        </row>
        <row r="3384">
          <cell r="AC3384">
            <v>0</v>
          </cell>
        </row>
        <row r="3385">
          <cell r="AC3385">
            <v>0</v>
          </cell>
        </row>
        <row r="3386">
          <cell r="AC3386">
            <v>0</v>
          </cell>
        </row>
        <row r="3387">
          <cell r="AC3387">
            <v>74</v>
          </cell>
        </row>
        <row r="3388">
          <cell r="C3388" t="str">
            <v>502</v>
          </cell>
          <cell r="AC3388">
            <v>118</v>
          </cell>
          <cell r="AH3388" t="str">
            <v>Other</v>
          </cell>
        </row>
        <row r="3389">
          <cell r="AC3389">
            <v>133</v>
          </cell>
        </row>
        <row r="3390">
          <cell r="AC3390">
            <v>75</v>
          </cell>
        </row>
        <row r="3391">
          <cell r="AC3391">
            <v>39</v>
          </cell>
        </row>
        <row r="3392">
          <cell r="AC3392">
            <v>46</v>
          </cell>
        </row>
        <row r="3393">
          <cell r="AC3393">
            <v>0</v>
          </cell>
        </row>
        <row r="3394">
          <cell r="AC3394">
            <v>3</v>
          </cell>
        </row>
        <row r="3395">
          <cell r="AC3395">
            <v>3</v>
          </cell>
        </row>
        <row r="3396">
          <cell r="AC3396">
            <v>0</v>
          </cell>
        </row>
        <row r="3397">
          <cell r="AC3397">
            <v>415</v>
          </cell>
        </row>
        <row r="3398">
          <cell r="C3398" t="str">
            <v>510</v>
          </cell>
          <cell r="AC3398">
            <v>2048</v>
          </cell>
          <cell r="AH3398" t="str">
            <v>Other</v>
          </cell>
        </row>
        <row r="3399">
          <cell r="AC3399">
            <v>1326</v>
          </cell>
        </row>
        <row r="3400">
          <cell r="AC3400">
            <v>1083</v>
          </cell>
        </row>
        <row r="3401">
          <cell r="AC3401">
            <v>362</v>
          </cell>
        </row>
        <row r="3402">
          <cell r="AC3402">
            <v>380</v>
          </cell>
        </row>
        <row r="3403">
          <cell r="AC3403">
            <v>128</v>
          </cell>
        </row>
        <row r="3404">
          <cell r="AC3404">
            <v>22</v>
          </cell>
        </row>
        <row r="3405">
          <cell r="AC3405">
            <v>51</v>
          </cell>
        </row>
        <row r="3406">
          <cell r="AC3406">
            <v>5</v>
          </cell>
        </row>
        <row r="3407">
          <cell r="AC3407">
            <v>5398</v>
          </cell>
        </row>
        <row r="3408">
          <cell r="C3408" t="str">
            <v>510</v>
          </cell>
          <cell r="AC3408">
            <v>7426</v>
          </cell>
          <cell r="AH3408" t="str">
            <v>Other</v>
          </cell>
        </row>
        <row r="3409">
          <cell r="AC3409">
            <v>6831</v>
          </cell>
        </row>
        <row r="3410">
          <cell r="AC3410">
            <v>2848</v>
          </cell>
        </row>
        <row r="3411">
          <cell r="AC3411">
            <v>1209</v>
          </cell>
        </row>
        <row r="3412">
          <cell r="AC3412">
            <v>1971</v>
          </cell>
        </row>
        <row r="3413">
          <cell r="AC3413">
            <v>191</v>
          </cell>
        </row>
        <row r="3414">
          <cell r="AC3414">
            <v>48</v>
          </cell>
        </row>
        <row r="3415">
          <cell r="AC3415">
            <v>246</v>
          </cell>
        </row>
        <row r="3416">
          <cell r="AC3416">
            <v>5</v>
          </cell>
        </row>
        <row r="3417">
          <cell r="AC3417">
            <v>20774</v>
          </cell>
        </row>
        <row r="3418">
          <cell r="C3418" t="str">
            <v>521</v>
          </cell>
          <cell r="AC3418">
            <v>36</v>
          </cell>
          <cell r="AH3418" t="str">
            <v>Other</v>
          </cell>
        </row>
        <row r="3419">
          <cell r="AC3419">
            <v>21</v>
          </cell>
        </row>
        <row r="3420">
          <cell r="AC3420">
            <v>23</v>
          </cell>
        </row>
        <row r="3421">
          <cell r="AC3421">
            <v>5</v>
          </cell>
        </row>
        <row r="3422">
          <cell r="AC3422">
            <v>19</v>
          </cell>
        </row>
        <row r="3423">
          <cell r="AC3423">
            <v>0</v>
          </cell>
        </row>
        <row r="3424">
          <cell r="AC3424">
            <v>3</v>
          </cell>
        </row>
        <row r="3425">
          <cell r="AC3425">
            <v>0</v>
          </cell>
        </row>
        <row r="3426">
          <cell r="AC3426">
            <v>0</v>
          </cell>
        </row>
        <row r="3427">
          <cell r="AC3427">
            <v>110</v>
          </cell>
        </row>
        <row r="3428">
          <cell r="C3428" t="str">
            <v>521</v>
          </cell>
          <cell r="AC3428">
            <v>45</v>
          </cell>
          <cell r="AH3428" t="str">
            <v>Other</v>
          </cell>
        </row>
        <row r="3429">
          <cell r="AC3429">
            <v>27</v>
          </cell>
        </row>
        <row r="3430">
          <cell r="AC3430">
            <v>42</v>
          </cell>
        </row>
        <row r="3431">
          <cell r="AC3431">
            <v>15</v>
          </cell>
        </row>
        <row r="3432">
          <cell r="AC3432">
            <v>27</v>
          </cell>
        </row>
        <row r="3433">
          <cell r="AC3433">
            <v>3</v>
          </cell>
        </row>
        <row r="3434">
          <cell r="AC3434">
            <v>3</v>
          </cell>
        </row>
        <row r="3435">
          <cell r="AC3435">
            <v>0</v>
          </cell>
        </row>
        <row r="3436">
          <cell r="AC3436">
            <v>0</v>
          </cell>
        </row>
        <row r="3437">
          <cell r="AC3437">
            <v>162</v>
          </cell>
        </row>
        <row r="3438">
          <cell r="C3438" t="str">
            <v>521</v>
          </cell>
          <cell r="AC3438">
            <v>213</v>
          </cell>
          <cell r="AH3438" t="str">
            <v>Other</v>
          </cell>
        </row>
        <row r="3439">
          <cell r="AC3439">
            <v>129</v>
          </cell>
        </row>
        <row r="3440">
          <cell r="AC3440">
            <v>217</v>
          </cell>
        </row>
        <row r="3441">
          <cell r="AC3441">
            <v>41</v>
          </cell>
        </row>
        <row r="3442">
          <cell r="AC3442">
            <v>178</v>
          </cell>
        </row>
        <row r="3443">
          <cell r="AC3443">
            <v>24</v>
          </cell>
        </row>
        <row r="3444">
          <cell r="AC3444">
            <v>17</v>
          </cell>
        </row>
        <row r="3445">
          <cell r="AC3445">
            <v>0</v>
          </cell>
        </row>
        <row r="3446">
          <cell r="AC3446">
            <v>0</v>
          </cell>
        </row>
        <row r="3447">
          <cell r="AC3447">
            <v>816</v>
          </cell>
        </row>
        <row r="3448">
          <cell r="C3448" t="str">
            <v>522</v>
          </cell>
          <cell r="AC3448">
            <v>224</v>
          </cell>
          <cell r="AH3448" t="str">
            <v>Other</v>
          </cell>
        </row>
        <row r="3449">
          <cell r="AC3449">
            <v>133</v>
          </cell>
        </row>
        <row r="3450">
          <cell r="AC3450">
            <v>190</v>
          </cell>
        </row>
        <row r="3451">
          <cell r="AC3451">
            <v>39</v>
          </cell>
        </row>
        <row r="3452">
          <cell r="AC3452">
            <v>78</v>
          </cell>
        </row>
        <row r="3453">
          <cell r="AC3453">
            <v>10</v>
          </cell>
        </row>
        <row r="3454">
          <cell r="AC3454">
            <v>13</v>
          </cell>
        </row>
        <row r="3455">
          <cell r="AC3455">
            <v>15</v>
          </cell>
        </row>
        <row r="3456">
          <cell r="AC3456">
            <v>0</v>
          </cell>
        </row>
        <row r="3457">
          <cell r="AC3457">
            <v>713</v>
          </cell>
        </row>
        <row r="3458">
          <cell r="C3458" t="str">
            <v>529</v>
          </cell>
          <cell r="AC3458">
            <v>263</v>
          </cell>
          <cell r="AH3458" t="str">
            <v>Other</v>
          </cell>
        </row>
        <row r="3459">
          <cell r="AC3459">
            <v>209</v>
          </cell>
        </row>
        <row r="3460">
          <cell r="AC3460">
            <v>84</v>
          </cell>
        </row>
        <row r="3461">
          <cell r="AC3461">
            <v>20</v>
          </cell>
        </row>
        <row r="3462">
          <cell r="AC3462">
            <v>58</v>
          </cell>
        </row>
        <row r="3463">
          <cell r="AC3463">
            <v>3</v>
          </cell>
        </row>
        <row r="3464">
          <cell r="AC3464">
            <v>3</v>
          </cell>
        </row>
        <row r="3465">
          <cell r="AC3465">
            <v>7</v>
          </cell>
        </row>
        <row r="3466">
          <cell r="AC3466">
            <v>3</v>
          </cell>
        </row>
        <row r="3467">
          <cell r="AC3467">
            <v>658</v>
          </cell>
        </row>
        <row r="3468">
          <cell r="C3468" t="str">
            <v>529</v>
          </cell>
          <cell r="AC3468">
            <v>438</v>
          </cell>
          <cell r="AH3468" t="str">
            <v>Other</v>
          </cell>
        </row>
        <row r="3469">
          <cell r="AC3469">
            <v>351</v>
          </cell>
        </row>
        <row r="3470">
          <cell r="AC3470">
            <v>187</v>
          </cell>
        </row>
        <row r="3471">
          <cell r="AC3471">
            <v>45</v>
          </cell>
        </row>
        <row r="3472">
          <cell r="AC3472">
            <v>87</v>
          </cell>
        </row>
        <row r="3473">
          <cell r="AC3473">
            <v>21</v>
          </cell>
        </row>
        <row r="3474">
          <cell r="AC3474">
            <v>3</v>
          </cell>
        </row>
        <row r="3475">
          <cell r="AC3475">
            <v>0</v>
          </cell>
        </row>
        <row r="3476">
          <cell r="AC3476">
            <v>3</v>
          </cell>
        </row>
        <row r="3477">
          <cell r="AC3477">
            <v>1142</v>
          </cell>
        </row>
        <row r="3478">
          <cell r="C3478" t="str">
            <v>529</v>
          </cell>
          <cell r="AC3478">
            <v>19506</v>
          </cell>
          <cell r="AH3478" t="str">
            <v>Other</v>
          </cell>
        </row>
        <row r="3479">
          <cell r="AC3479">
            <v>17158</v>
          </cell>
        </row>
        <row r="3480">
          <cell r="AC3480">
            <v>9321</v>
          </cell>
        </row>
        <row r="3481">
          <cell r="AC3481">
            <v>3328</v>
          </cell>
        </row>
        <row r="3482">
          <cell r="AC3482">
            <v>6161</v>
          </cell>
        </row>
        <row r="3483">
          <cell r="AC3483">
            <v>792</v>
          </cell>
        </row>
        <row r="3484">
          <cell r="AC3484">
            <v>448</v>
          </cell>
        </row>
        <row r="3485">
          <cell r="AC3485">
            <v>1005</v>
          </cell>
        </row>
        <row r="3486">
          <cell r="AC3486">
            <v>6</v>
          </cell>
        </row>
        <row r="3487">
          <cell r="AC3487">
            <v>57719</v>
          </cell>
        </row>
        <row r="3488">
          <cell r="C3488" t="str">
            <v>530</v>
          </cell>
          <cell r="AC3488">
            <v>48</v>
          </cell>
          <cell r="AH3488" t="str">
            <v>Other</v>
          </cell>
        </row>
        <row r="3489">
          <cell r="AC3489">
            <v>33</v>
          </cell>
        </row>
        <row r="3490">
          <cell r="AC3490">
            <v>14</v>
          </cell>
        </row>
        <row r="3491">
          <cell r="AC3491">
            <v>13</v>
          </cell>
        </row>
        <row r="3492">
          <cell r="AC3492">
            <v>6</v>
          </cell>
        </row>
        <row r="3493">
          <cell r="AC3493">
            <v>3</v>
          </cell>
        </row>
        <row r="3494">
          <cell r="AC3494">
            <v>0</v>
          </cell>
        </row>
        <row r="3495">
          <cell r="AC3495">
            <v>0</v>
          </cell>
        </row>
        <row r="3496">
          <cell r="AC3496">
            <v>0</v>
          </cell>
        </row>
        <row r="3497">
          <cell r="AC3497">
            <v>124</v>
          </cell>
        </row>
        <row r="3498">
          <cell r="C3498" t="str">
            <v>530</v>
          </cell>
          <cell r="AC3498">
            <v>632</v>
          </cell>
          <cell r="AH3498" t="str">
            <v>Other</v>
          </cell>
        </row>
        <row r="3499">
          <cell r="AC3499">
            <v>550</v>
          </cell>
        </row>
        <row r="3500">
          <cell r="AC3500">
            <v>310</v>
          </cell>
        </row>
        <row r="3501">
          <cell r="AC3501">
            <v>108</v>
          </cell>
        </row>
        <row r="3502">
          <cell r="AC3502">
            <v>166</v>
          </cell>
        </row>
        <row r="3503">
          <cell r="AC3503">
            <v>26</v>
          </cell>
        </row>
        <row r="3504">
          <cell r="AC3504">
            <v>17</v>
          </cell>
        </row>
        <row r="3505">
          <cell r="AC3505">
            <v>11</v>
          </cell>
        </row>
        <row r="3506">
          <cell r="AC3506">
            <v>0</v>
          </cell>
        </row>
        <row r="3507">
          <cell r="AC3507">
            <v>1814</v>
          </cell>
        </row>
        <row r="3508">
          <cell r="C3508" t="str">
            <v>541</v>
          </cell>
          <cell r="AC3508">
            <v>131</v>
          </cell>
          <cell r="AH3508" t="str">
            <v>Other</v>
          </cell>
        </row>
        <row r="3509">
          <cell r="AC3509">
            <v>94</v>
          </cell>
        </row>
        <row r="3510">
          <cell r="AC3510">
            <v>47</v>
          </cell>
        </row>
        <row r="3511">
          <cell r="AC3511">
            <v>19</v>
          </cell>
        </row>
        <row r="3512">
          <cell r="AC3512">
            <v>21</v>
          </cell>
        </row>
        <row r="3513">
          <cell r="AC3513">
            <v>5</v>
          </cell>
        </row>
        <row r="3514">
          <cell r="AC3514">
            <v>0</v>
          </cell>
        </row>
        <row r="3515">
          <cell r="AC3515">
            <v>5</v>
          </cell>
        </row>
        <row r="3516">
          <cell r="AC3516">
            <v>0</v>
          </cell>
        </row>
        <row r="3517">
          <cell r="AC3517">
            <v>325</v>
          </cell>
        </row>
        <row r="3518">
          <cell r="C3518" t="str">
            <v>541</v>
          </cell>
          <cell r="AC3518">
            <v>342</v>
          </cell>
          <cell r="AH3518" t="str">
            <v>Other</v>
          </cell>
        </row>
        <row r="3519">
          <cell r="AC3519">
            <v>205</v>
          </cell>
        </row>
        <row r="3520">
          <cell r="AC3520">
            <v>146</v>
          </cell>
        </row>
        <row r="3521">
          <cell r="AC3521">
            <v>37</v>
          </cell>
        </row>
        <row r="3522">
          <cell r="AC3522">
            <v>59</v>
          </cell>
        </row>
        <row r="3523">
          <cell r="AC3523">
            <v>13</v>
          </cell>
        </row>
        <row r="3524">
          <cell r="AC3524">
            <v>9</v>
          </cell>
        </row>
        <row r="3525">
          <cell r="AC3525">
            <v>9</v>
          </cell>
        </row>
        <row r="3526">
          <cell r="AC3526">
            <v>3</v>
          </cell>
        </row>
        <row r="3527">
          <cell r="AC3527">
            <v>816</v>
          </cell>
        </row>
        <row r="3528">
          <cell r="C3528" t="str">
            <v>541</v>
          </cell>
          <cell r="AC3528">
            <v>384</v>
          </cell>
          <cell r="AH3528" t="str">
            <v>Other</v>
          </cell>
        </row>
        <row r="3529">
          <cell r="AC3529">
            <v>296</v>
          </cell>
        </row>
        <row r="3530">
          <cell r="AC3530">
            <v>161</v>
          </cell>
        </row>
        <row r="3531">
          <cell r="AC3531">
            <v>52</v>
          </cell>
        </row>
        <row r="3532">
          <cell r="AC3532">
            <v>65</v>
          </cell>
        </row>
        <row r="3533">
          <cell r="AC3533">
            <v>21</v>
          </cell>
        </row>
        <row r="3534">
          <cell r="AC3534">
            <v>3</v>
          </cell>
        </row>
        <row r="3535">
          <cell r="AC3535">
            <v>8</v>
          </cell>
        </row>
        <row r="3536">
          <cell r="AC3536">
            <v>3</v>
          </cell>
        </row>
        <row r="3537">
          <cell r="AC3537">
            <v>999</v>
          </cell>
        </row>
        <row r="3538">
          <cell r="C3538" t="str">
            <v>541</v>
          </cell>
          <cell r="AC3538">
            <v>15</v>
          </cell>
          <cell r="AH3538" t="str">
            <v>Other</v>
          </cell>
        </row>
        <row r="3539">
          <cell r="AC3539">
            <v>20</v>
          </cell>
        </row>
        <row r="3540">
          <cell r="AC3540">
            <v>16</v>
          </cell>
        </row>
        <row r="3541">
          <cell r="AC3541">
            <v>3</v>
          </cell>
        </row>
        <row r="3542">
          <cell r="AC3542">
            <v>6</v>
          </cell>
        </row>
        <row r="3543">
          <cell r="AC3543">
            <v>0</v>
          </cell>
        </row>
        <row r="3544">
          <cell r="AC3544">
            <v>0</v>
          </cell>
        </row>
        <row r="3545">
          <cell r="AC3545">
            <v>0</v>
          </cell>
        </row>
        <row r="3546">
          <cell r="AC3546">
            <v>0</v>
          </cell>
        </row>
        <row r="3547">
          <cell r="AC3547">
            <v>57</v>
          </cell>
        </row>
        <row r="3548">
          <cell r="C3548" t="str">
            <v>541</v>
          </cell>
          <cell r="AC3548">
            <v>66</v>
          </cell>
          <cell r="AH3548" t="str">
            <v>Other</v>
          </cell>
        </row>
        <row r="3549">
          <cell r="AC3549">
            <v>62</v>
          </cell>
        </row>
        <row r="3550">
          <cell r="AC3550">
            <v>21</v>
          </cell>
        </row>
        <row r="3551">
          <cell r="AC3551">
            <v>5</v>
          </cell>
        </row>
        <row r="3552">
          <cell r="AC3552">
            <v>12</v>
          </cell>
        </row>
        <row r="3553">
          <cell r="AC3553">
            <v>3</v>
          </cell>
        </row>
        <row r="3554">
          <cell r="AC3554">
            <v>0</v>
          </cell>
        </row>
        <row r="3555">
          <cell r="AC3555">
            <v>0</v>
          </cell>
        </row>
        <row r="3556">
          <cell r="AC3556">
            <v>0</v>
          </cell>
        </row>
        <row r="3557">
          <cell r="AC3557">
            <v>171</v>
          </cell>
        </row>
        <row r="3558">
          <cell r="C3558" t="str">
            <v>542</v>
          </cell>
          <cell r="AC3558">
            <v>469</v>
          </cell>
          <cell r="AH3558" t="str">
            <v>Other</v>
          </cell>
        </row>
        <row r="3559">
          <cell r="AC3559">
            <v>301</v>
          </cell>
        </row>
        <row r="3560">
          <cell r="AC3560">
            <v>229</v>
          </cell>
        </row>
        <row r="3561">
          <cell r="AC3561">
            <v>61</v>
          </cell>
        </row>
        <row r="3562">
          <cell r="AC3562">
            <v>95</v>
          </cell>
        </row>
        <row r="3563">
          <cell r="AC3563">
            <v>10</v>
          </cell>
        </row>
        <row r="3564">
          <cell r="AC3564">
            <v>0</v>
          </cell>
        </row>
        <row r="3565">
          <cell r="AC3565">
            <v>20</v>
          </cell>
        </row>
        <row r="3566">
          <cell r="AC3566">
            <v>4</v>
          </cell>
        </row>
        <row r="3567">
          <cell r="AC3567">
            <v>1194</v>
          </cell>
        </row>
        <row r="3568">
          <cell r="C3568" t="str">
            <v>551</v>
          </cell>
          <cell r="AC3568">
            <v>2968</v>
          </cell>
          <cell r="AH3568" t="str">
            <v>Other</v>
          </cell>
        </row>
        <row r="3569">
          <cell r="AC3569">
            <v>1797</v>
          </cell>
        </row>
        <row r="3570">
          <cell r="AC3570">
            <v>809</v>
          </cell>
        </row>
        <row r="3571">
          <cell r="AC3571">
            <v>278</v>
          </cell>
        </row>
        <row r="3572">
          <cell r="AC3572">
            <v>365</v>
          </cell>
        </row>
        <row r="3573">
          <cell r="AC3573">
            <v>64</v>
          </cell>
        </row>
        <row r="3574">
          <cell r="AC3574">
            <v>40</v>
          </cell>
        </row>
        <row r="3575">
          <cell r="AC3575">
            <v>154</v>
          </cell>
        </row>
        <row r="3576">
          <cell r="AC3576">
            <v>3</v>
          </cell>
        </row>
        <row r="3577">
          <cell r="AC3577">
            <v>6481</v>
          </cell>
        </row>
        <row r="3578">
          <cell r="C3578" t="str">
            <v>551</v>
          </cell>
          <cell r="AC3578">
            <v>121</v>
          </cell>
          <cell r="AH3578" t="str">
            <v>Other</v>
          </cell>
        </row>
        <row r="3579">
          <cell r="AC3579">
            <v>58</v>
          </cell>
        </row>
        <row r="3580">
          <cell r="AC3580">
            <v>33</v>
          </cell>
        </row>
        <row r="3581">
          <cell r="AC3581">
            <v>6</v>
          </cell>
        </row>
        <row r="3582">
          <cell r="AC3582">
            <v>18</v>
          </cell>
        </row>
        <row r="3583">
          <cell r="AC3583">
            <v>3</v>
          </cell>
        </row>
        <row r="3584">
          <cell r="AC3584">
            <v>3</v>
          </cell>
        </row>
        <row r="3585">
          <cell r="AC3585">
            <v>3</v>
          </cell>
        </row>
        <row r="3586">
          <cell r="AC3586">
            <v>3</v>
          </cell>
        </row>
        <row r="3587">
          <cell r="AC3587">
            <v>237</v>
          </cell>
        </row>
        <row r="3588">
          <cell r="C3588" t="str">
            <v>551</v>
          </cell>
          <cell r="AC3588">
            <v>139</v>
          </cell>
          <cell r="AH3588" t="str">
            <v>Other</v>
          </cell>
        </row>
        <row r="3589">
          <cell r="AC3589">
            <v>94</v>
          </cell>
        </row>
        <row r="3590">
          <cell r="AC3590">
            <v>53</v>
          </cell>
        </row>
        <row r="3591">
          <cell r="AC3591">
            <v>27</v>
          </cell>
        </row>
        <row r="3592">
          <cell r="AC3592">
            <v>30</v>
          </cell>
        </row>
        <row r="3593">
          <cell r="AC3593">
            <v>6</v>
          </cell>
        </row>
        <row r="3594">
          <cell r="AC3594">
            <v>3</v>
          </cell>
        </row>
        <row r="3595">
          <cell r="AC3595">
            <v>3</v>
          </cell>
        </row>
        <row r="3596">
          <cell r="AC3596">
            <v>0</v>
          </cell>
        </row>
        <row r="3597">
          <cell r="AC3597">
            <v>355</v>
          </cell>
        </row>
        <row r="3598">
          <cell r="C3598" t="str">
            <v>551</v>
          </cell>
          <cell r="AC3598">
            <v>486</v>
          </cell>
          <cell r="AH3598" t="str">
            <v>Other</v>
          </cell>
        </row>
        <row r="3599">
          <cell r="AC3599">
            <v>262</v>
          </cell>
        </row>
        <row r="3600">
          <cell r="AC3600">
            <v>117</v>
          </cell>
        </row>
        <row r="3601">
          <cell r="AC3601">
            <v>34</v>
          </cell>
        </row>
        <row r="3602">
          <cell r="AC3602">
            <v>57</v>
          </cell>
        </row>
        <row r="3603">
          <cell r="AC3603">
            <v>6</v>
          </cell>
        </row>
        <row r="3604">
          <cell r="AC3604">
            <v>3</v>
          </cell>
        </row>
        <row r="3605">
          <cell r="AC3605">
            <v>11</v>
          </cell>
        </row>
        <row r="3606">
          <cell r="AC3606">
            <v>0</v>
          </cell>
        </row>
        <row r="3607">
          <cell r="AC3607">
            <v>970</v>
          </cell>
        </row>
        <row r="3608">
          <cell r="C3608" t="str">
            <v>552</v>
          </cell>
          <cell r="AC3608">
            <v>112</v>
          </cell>
          <cell r="AH3608" t="str">
            <v>Other</v>
          </cell>
        </row>
        <row r="3609">
          <cell r="AC3609">
            <v>37</v>
          </cell>
        </row>
        <row r="3610">
          <cell r="AC3610">
            <v>27</v>
          </cell>
        </row>
        <row r="3611">
          <cell r="AC3611">
            <v>4</v>
          </cell>
        </row>
        <row r="3612">
          <cell r="AC3612">
            <v>9</v>
          </cell>
        </row>
        <row r="3613">
          <cell r="AC3613">
            <v>3</v>
          </cell>
        </row>
        <row r="3614">
          <cell r="AC3614">
            <v>0</v>
          </cell>
        </row>
        <row r="3615">
          <cell r="AC3615">
            <v>0</v>
          </cell>
        </row>
        <row r="3616">
          <cell r="AC3616">
            <v>0</v>
          </cell>
        </row>
        <row r="3617">
          <cell r="AC3617">
            <v>192</v>
          </cell>
        </row>
        <row r="3618">
          <cell r="C3618" t="str">
            <v>552</v>
          </cell>
          <cell r="AC3618">
            <v>599</v>
          </cell>
          <cell r="AH3618" t="str">
            <v>Other</v>
          </cell>
        </row>
        <row r="3619">
          <cell r="AC3619">
            <v>451</v>
          </cell>
        </row>
        <row r="3620">
          <cell r="AC3620">
            <v>229</v>
          </cell>
        </row>
        <row r="3621">
          <cell r="AC3621">
            <v>51</v>
          </cell>
        </row>
        <row r="3622">
          <cell r="AC3622">
            <v>107</v>
          </cell>
        </row>
        <row r="3623">
          <cell r="AC3623">
            <v>16</v>
          </cell>
        </row>
        <row r="3624">
          <cell r="AC3624">
            <v>6</v>
          </cell>
        </row>
        <row r="3625">
          <cell r="AC3625">
            <v>9</v>
          </cell>
        </row>
        <row r="3626">
          <cell r="AC3626">
            <v>3</v>
          </cell>
        </row>
        <row r="3627">
          <cell r="AC3627">
            <v>1475</v>
          </cell>
        </row>
        <row r="3628">
          <cell r="C3628" t="str">
            <v>561</v>
          </cell>
          <cell r="AC3628">
            <v>110</v>
          </cell>
          <cell r="AH3628" t="str">
            <v>Other</v>
          </cell>
        </row>
        <row r="3629">
          <cell r="AC3629">
            <v>34</v>
          </cell>
        </row>
        <row r="3630">
          <cell r="AC3630">
            <v>26</v>
          </cell>
        </row>
        <row r="3631">
          <cell r="AC3631">
            <v>5</v>
          </cell>
        </row>
        <row r="3632">
          <cell r="AC3632">
            <v>17</v>
          </cell>
        </row>
        <row r="3633">
          <cell r="AC3633">
            <v>3</v>
          </cell>
        </row>
        <row r="3634">
          <cell r="AC3634">
            <v>3</v>
          </cell>
        </row>
        <row r="3635">
          <cell r="AC3635">
            <v>3</v>
          </cell>
        </row>
        <row r="3636">
          <cell r="AC3636">
            <v>0</v>
          </cell>
        </row>
        <row r="3637">
          <cell r="AC3637">
            <v>205</v>
          </cell>
        </row>
        <row r="3638">
          <cell r="C3638" t="str">
            <v>562</v>
          </cell>
          <cell r="AC3638">
            <v>67</v>
          </cell>
          <cell r="AH3638" t="str">
            <v>Other</v>
          </cell>
        </row>
        <row r="3639">
          <cell r="AC3639">
            <v>25</v>
          </cell>
        </row>
        <row r="3640">
          <cell r="AC3640">
            <v>14</v>
          </cell>
        </row>
        <row r="3641">
          <cell r="AC3641">
            <v>3</v>
          </cell>
        </row>
        <row r="3642">
          <cell r="AC3642">
            <v>6</v>
          </cell>
        </row>
        <row r="3643">
          <cell r="AC3643">
            <v>0</v>
          </cell>
        </row>
        <row r="3644">
          <cell r="AC3644">
            <v>0</v>
          </cell>
        </row>
        <row r="3645">
          <cell r="AC3645">
            <v>0</v>
          </cell>
        </row>
        <row r="3646">
          <cell r="AC3646">
            <v>0</v>
          </cell>
        </row>
        <row r="3647">
          <cell r="AC3647">
            <v>114</v>
          </cell>
        </row>
        <row r="3648">
          <cell r="C3648" t="str">
            <v>562</v>
          </cell>
          <cell r="AC3648">
            <v>51</v>
          </cell>
          <cell r="AH3648" t="str">
            <v>Other</v>
          </cell>
        </row>
        <row r="3649">
          <cell r="AC3649">
            <v>15</v>
          </cell>
        </row>
        <row r="3650">
          <cell r="AC3650">
            <v>6</v>
          </cell>
        </row>
        <row r="3651">
          <cell r="AC3651">
            <v>0</v>
          </cell>
        </row>
        <row r="3652">
          <cell r="AC3652">
            <v>3</v>
          </cell>
        </row>
        <row r="3653">
          <cell r="AC3653">
            <v>0</v>
          </cell>
        </row>
        <row r="3654">
          <cell r="AC3654">
            <v>0</v>
          </cell>
        </row>
        <row r="3655">
          <cell r="AC3655">
            <v>0</v>
          </cell>
        </row>
        <row r="3656">
          <cell r="AC3656">
            <v>3</v>
          </cell>
        </row>
        <row r="3657">
          <cell r="AC3657">
            <v>83</v>
          </cell>
        </row>
        <row r="3658">
          <cell r="C3658" t="str">
            <v>570</v>
          </cell>
          <cell r="AC3658">
            <v>584</v>
          </cell>
          <cell r="AH3658" t="str">
            <v>Other</v>
          </cell>
        </row>
        <row r="3659">
          <cell r="AC3659">
            <v>430</v>
          </cell>
        </row>
        <row r="3660">
          <cell r="AC3660">
            <v>271</v>
          </cell>
        </row>
        <row r="3661">
          <cell r="AC3661">
            <v>70</v>
          </cell>
        </row>
        <row r="3662">
          <cell r="AC3662">
            <v>114</v>
          </cell>
        </row>
        <row r="3663">
          <cell r="AC3663">
            <v>25</v>
          </cell>
        </row>
        <row r="3664">
          <cell r="AC3664">
            <v>4</v>
          </cell>
        </row>
        <row r="3665">
          <cell r="AC3665">
            <v>27</v>
          </cell>
        </row>
        <row r="3666">
          <cell r="AC3666">
            <v>3</v>
          </cell>
        </row>
        <row r="3667">
          <cell r="AC3667">
            <v>1531</v>
          </cell>
        </row>
        <row r="3668">
          <cell r="C3668" t="str">
            <v>580</v>
          </cell>
          <cell r="AC3668">
            <v>501</v>
          </cell>
          <cell r="AH3668" t="str">
            <v>Other</v>
          </cell>
        </row>
        <row r="3669">
          <cell r="AC3669">
            <v>363</v>
          </cell>
        </row>
        <row r="3670">
          <cell r="AC3670">
            <v>236</v>
          </cell>
        </row>
        <row r="3671">
          <cell r="AC3671">
            <v>98</v>
          </cell>
        </row>
        <row r="3672">
          <cell r="AC3672">
            <v>103</v>
          </cell>
        </row>
        <row r="3673">
          <cell r="AC3673">
            <v>11</v>
          </cell>
        </row>
        <row r="3674">
          <cell r="AC3674">
            <v>12</v>
          </cell>
        </row>
        <row r="3675">
          <cell r="AC3675">
            <v>20</v>
          </cell>
        </row>
        <row r="3676">
          <cell r="AC3676">
            <v>3</v>
          </cell>
        </row>
        <row r="3677">
          <cell r="AC3677">
            <v>1350</v>
          </cell>
        </row>
        <row r="3678">
          <cell r="C3678" t="str">
            <v>580</v>
          </cell>
          <cell r="AC3678">
            <v>235</v>
          </cell>
          <cell r="AH3678" t="str">
            <v>Other</v>
          </cell>
        </row>
        <row r="3679">
          <cell r="AC3679">
            <v>147</v>
          </cell>
        </row>
        <row r="3680">
          <cell r="AC3680">
            <v>99</v>
          </cell>
        </row>
        <row r="3681">
          <cell r="AC3681">
            <v>28</v>
          </cell>
        </row>
        <row r="3682">
          <cell r="AC3682">
            <v>52</v>
          </cell>
        </row>
        <row r="3683">
          <cell r="AC3683">
            <v>3</v>
          </cell>
        </row>
        <row r="3684">
          <cell r="AC3684">
            <v>5</v>
          </cell>
        </row>
        <row r="3685">
          <cell r="AC3685">
            <v>6</v>
          </cell>
        </row>
        <row r="3686">
          <cell r="AC3686">
            <v>5</v>
          </cell>
        </row>
        <row r="3687">
          <cell r="AC3687">
            <v>577</v>
          </cell>
        </row>
        <row r="3688">
          <cell r="C3688" t="str">
            <v>580</v>
          </cell>
          <cell r="AC3688">
            <v>318</v>
          </cell>
          <cell r="AH3688" t="str">
            <v>Other</v>
          </cell>
        </row>
        <row r="3689">
          <cell r="AC3689">
            <v>272</v>
          </cell>
        </row>
        <row r="3690">
          <cell r="AC3690">
            <v>155</v>
          </cell>
        </row>
        <row r="3691">
          <cell r="AC3691">
            <v>35</v>
          </cell>
        </row>
        <row r="3692">
          <cell r="AC3692">
            <v>65</v>
          </cell>
        </row>
        <row r="3693">
          <cell r="AC3693">
            <v>8</v>
          </cell>
        </row>
        <row r="3694">
          <cell r="AC3694">
            <v>3</v>
          </cell>
        </row>
        <row r="3695">
          <cell r="AC3695">
            <v>11</v>
          </cell>
        </row>
        <row r="3696">
          <cell r="AC3696">
            <v>0</v>
          </cell>
        </row>
        <row r="3697">
          <cell r="AC3697">
            <v>863</v>
          </cell>
        </row>
        <row r="3698">
          <cell r="C3698" t="str">
            <v>591</v>
          </cell>
          <cell r="AC3698">
            <v>943</v>
          </cell>
          <cell r="AH3698" t="str">
            <v>Other</v>
          </cell>
        </row>
        <row r="3699">
          <cell r="AC3699">
            <v>731</v>
          </cell>
        </row>
        <row r="3700">
          <cell r="AC3700">
            <v>453</v>
          </cell>
        </row>
        <row r="3701">
          <cell r="AC3701">
            <v>95</v>
          </cell>
        </row>
        <row r="3702">
          <cell r="AC3702">
            <v>206</v>
          </cell>
        </row>
        <row r="3703">
          <cell r="AC3703">
            <v>19</v>
          </cell>
        </row>
        <row r="3704">
          <cell r="AC3704">
            <v>10</v>
          </cell>
        </row>
        <row r="3705">
          <cell r="AC3705">
            <v>27</v>
          </cell>
        </row>
        <row r="3706">
          <cell r="AC3706">
            <v>8</v>
          </cell>
        </row>
        <row r="3707">
          <cell r="AC3707">
            <v>2500</v>
          </cell>
        </row>
        <row r="3708">
          <cell r="C3708" t="str">
            <v>592</v>
          </cell>
          <cell r="AC3708">
            <v>705</v>
          </cell>
          <cell r="AH3708" t="str">
            <v>Other</v>
          </cell>
        </row>
        <row r="3709">
          <cell r="AC3709">
            <v>463</v>
          </cell>
        </row>
        <row r="3710">
          <cell r="AC3710">
            <v>278</v>
          </cell>
        </row>
        <row r="3711">
          <cell r="AC3711">
            <v>81</v>
          </cell>
        </row>
        <row r="3712">
          <cell r="AC3712">
            <v>147</v>
          </cell>
        </row>
        <row r="3713">
          <cell r="AC3713">
            <v>12</v>
          </cell>
        </row>
        <row r="3714">
          <cell r="AC3714">
            <v>3</v>
          </cell>
        </row>
        <row r="3715">
          <cell r="AC3715">
            <v>36</v>
          </cell>
        </row>
        <row r="3716">
          <cell r="AC3716">
            <v>10</v>
          </cell>
        </row>
        <row r="3717">
          <cell r="AC3717">
            <v>1735</v>
          </cell>
        </row>
        <row r="3718">
          <cell r="C3718" t="str">
            <v>592</v>
          </cell>
          <cell r="AC3718">
            <v>319</v>
          </cell>
          <cell r="AH3718" t="str">
            <v>Other</v>
          </cell>
        </row>
        <row r="3719">
          <cell r="AC3719">
            <v>196</v>
          </cell>
        </row>
        <row r="3720">
          <cell r="AC3720">
            <v>125</v>
          </cell>
        </row>
        <row r="3721">
          <cell r="AC3721">
            <v>22</v>
          </cell>
        </row>
        <row r="3722">
          <cell r="AC3722">
            <v>52</v>
          </cell>
        </row>
        <row r="3723">
          <cell r="AC3723">
            <v>3</v>
          </cell>
        </row>
        <row r="3724">
          <cell r="AC3724">
            <v>3</v>
          </cell>
        </row>
        <row r="3725">
          <cell r="AC3725">
            <v>22</v>
          </cell>
        </row>
        <row r="3726">
          <cell r="AC3726">
            <v>3</v>
          </cell>
        </row>
        <row r="3727">
          <cell r="AC3727">
            <v>746</v>
          </cell>
        </row>
        <row r="3728">
          <cell r="C3728" t="str">
            <v>601</v>
          </cell>
          <cell r="AC3728">
            <v>43</v>
          </cell>
          <cell r="AH3728" t="str">
            <v>Other</v>
          </cell>
        </row>
        <row r="3729">
          <cell r="AC3729">
            <v>40</v>
          </cell>
        </row>
        <row r="3730">
          <cell r="AC3730">
            <v>19</v>
          </cell>
        </row>
        <row r="3731">
          <cell r="AC3731">
            <v>3</v>
          </cell>
        </row>
        <row r="3732">
          <cell r="AC3732">
            <v>6</v>
          </cell>
        </row>
        <row r="3733">
          <cell r="AC3733">
            <v>0</v>
          </cell>
        </row>
        <row r="3734">
          <cell r="AC3734">
            <v>0</v>
          </cell>
        </row>
        <row r="3735">
          <cell r="AC3735">
            <v>3</v>
          </cell>
        </row>
        <row r="3736">
          <cell r="AC3736">
            <v>0</v>
          </cell>
        </row>
        <row r="3737">
          <cell r="AC3737">
            <v>120</v>
          </cell>
        </row>
        <row r="3738">
          <cell r="C3738" t="str">
            <v>602</v>
          </cell>
          <cell r="AC3738">
            <v>57</v>
          </cell>
          <cell r="AH3738" t="str">
            <v>Other</v>
          </cell>
        </row>
        <row r="3739">
          <cell r="AC3739">
            <v>49</v>
          </cell>
        </row>
        <row r="3740">
          <cell r="AC3740">
            <v>22</v>
          </cell>
        </row>
        <row r="3741">
          <cell r="AC3741">
            <v>5</v>
          </cell>
        </row>
        <row r="3742">
          <cell r="AC3742">
            <v>15</v>
          </cell>
        </row>
        <row r="3743">
          <cell r="AC3743">
            <v>4</v>
          </cell>
        </row>
        <row r="3744">
          <cell r="AC3744">
            <v>0</v>
          </cell>
        </row>
        <row r="3745">
          <cell r="AC3745">
            <v>4</v>
          </cell>
        </row>
        <row r="3746">
          <cell r="AC3746">
            <v>0</v>
          </cell>
        </row>
        <row r="3747">
          <cell r="AC3747">
            <v>171</v>
          </cell>
        </row>
        <row r="3748">
          <cell r="C3748" t="str">
            <v>622</v>
          </cell>
          <cell r="AC3748">
            <v>109</v>
          </cell>
          <cell r="AH3748" t="str">
            <v>Other</v>
          </cell>
        </row>
        <row r="3749">
          <cell r="AC3749">
            <v>49</v>
          </cell>
        </row>
        <row r="3750">
          <cell r="AC3750">
            <v>75</v>
          </cell>
        </row>
        <row r="3751">
          <cell r="AC3751">
            <v>5</v>
          </cell>
        </row>
        <row r="3752">
          <cell r="AC3752">
            <v>16</v>
          </cell>
        </row>
        <row r="3753">
          <cell r="AC3753">
            <v>5</v>
          </cell>
        </row>
        <row r="3754">
          <cell r="AC3754">
            <v>3</v>
          </cell>
        </row>
        <row r="3755">
          <cell r="AC3755">
            <v>3</v>
          </cell>
        </row>
        <row r="3756">
          <cell r="AC3756">
            <v>0</v>
          </cell>
        </row>
        <row r="3757">
          <cell r="AC3757">
            <v>266</v>
          </cell>
        </row>
        <row r="3758">
          <cell r="C3758" t="str">
            <v>622</v>
          </cell>
          <cell r="AC3758">
            <v>3</v>
          </cell>
          <cell r="AH3758" t="str">
            <v>Other</v>
          </cell>
        </row>
        <row r="3759">
          <cell r="AC3759">
            <v>0</v>
          </cell>
        </row>
        <row r="3760">
          <cell r="AC3760">
            <v>0</v>
          </cell>
        </row>
        <row r="3761">
          <cell r="AC3761">
            <v>0</v>
          </cell>
        </row>
        <row r="3762">
          <cell r="AC3762">
            <v>0</v>
          </cell>
        </row>
        <row r="3763">
          <cell r="AC3763">
            <v>3</v>
          </cell>
        </row>
        <row r="3764">
          <cell r="AC3764">
            <v>0</v>
          </cell>
        </row>
        <row r="3765">
          <cell r="AC3765">
            <v>0</v>
          </cell>
        </row>
        <row r="3766">
          <cell r="AC3766">
            <v>0</v>
          </cell>
        </row>
        <row r="3767">
          <cell r="AC3767">
            <v>6</v>
          </cell>
        </row>
        <row r="3768">
          <cell r="C3768" t="str">
            <v>622</v>
          </cell>
          <cell r="AC3768">
            <v>24</v>
          </cell>
          <cell r="AH3768" t="str">
            <v>Other</v>
          </cell>
        </row>
        <row r="3769">
          <cell r="AC3769">
            <v>9</v>
          </cell>
        </row>
        <row r="3770">
          <cell r="AC3770">
            <v>6</v>
          </cell>
        </row>
        <row r="3771">
          <cell r="AC3771">
            <v>5</v>
          </cell>
        </row>
        <row r="3772">
          <cell r="AC3772">
            <v>3</v>
          </cell>
        </row>
        <row r="3773">
          <cell r="AC3773">
            <v>0</v>
          </cell>
        </row>
        <row r="3774">
          <cell r="AC3774">
            <v>3</v>
          </cell>
        </row>
        <row r="3775">
          <cell r="AC3775">
            <v>0</v>
          </cell>
        </row>
        <row r="3776">
          <cell r="AC3776">
            <v>0</v>
          </cell>
        </row>
        <row r="3777">
          <cell r="AC3777">
            <v>51</v>
          </cell>
        </row>
        <row r="3778">
          <cell r="C3778" t="str">
            <v>622</v>
          </cell>
          <cell r="AC3778">
            <v>335</v>
          </cell>
          <cell r="AH3778" t="str">
            <v>Other</v>
          </cell>
        </row>
        <row r="3779">
          <cell r="AC3779">
            <v>254</v>
          </cell>
        </row>
        <row r="3780">
          <cell r="AC3780">
            <v>171</v>
          </cell>
        </row>
        <row r="3781">
          <cell r="AC3781">
            <v>53</v>
          </cell>
        </row>
        <row r="3782">
          <cell r="AC3782">
            <v>91</v>
          </cell>
        </row>
        <row r="3783">
          <cell r="AC3783">
            <v>11</v>
          </cell>
        </row>
        <row r="3784">
          <cell r="AC3784">
            <v>0</v>
          </cell>
        </row>
        <row r="3785">
          <cell r="AC3785">
            <v>8</v>
          </cell>
        </row>
        <row r="3786">
          <cell r="AC3786">
            <v>0</v>
          </cell>
        </row>
        <row r="3787">
          <cell r="AC3787">
            <v>923</v>
          </cell>
        </row>
        <row r="3788">
          <cell r="C3788" t="str">
            <v>623</v>
          </cell>
          <cell r="AC3788">
            <v>916</v>
          </cell>
          <cell r="AH3788" t="str">
            <v>Other</v>
          </cell>
        </row>
        <row r="3789">
          <cell r="AC3789">
            <v>524</v>
          </cell>
        </row>
        <row r="3790">
          <cell r="AC3790">
            <v>372</v>
          </cell>
        </row>
        <row r="3791">
          <cell r="AC3791">
            <v>108</v>
          </cell>
        </row>
        <row r="3792">
          <cell r="AC3792">
            <v>155</v>
          </cell>
        </row>
        <row r="3793">
          <cell r="AC3793">
            <v>24</v>
          </cell>
        </row>
        <row r="3794">
          <cell r="AC3794">
            <v>5</v>
          </cell>
        </row>
        <row r="3795">
          <cell r="AC3795">
            <v>11</v>
          </cell>
        </row>
        <row r="3796">
          <cell r="AC3796">
            <v>4</v>
          </cell>
        </row>
        <row r="3797">
          <cell r="AC3797">
            <v>2126</v>
          </cell>
        </row>
        <row r="3798">
          <cell r="C3798" t="str">
            <v>624</v>
          </cell>
          <cell r="AC3798">
            <v>16955</v>
          </cell>
          <cell r="AH3798" t="str">
            <v>Other</v>
          </cell>
        </row>
        <row r="3799">
          <cell r="AC3799">
            <v>13868</v>
          </cell>
        </row>
        <row r="3800">
          <cell r="AC3800">
            <v>7176</v>
          </cell>
        </row>
        <row r="3801">
          <cell r="AC3801">
            <v>2408</v>
          </cell>
        </row>
        <row r="3802">
          <cell r="AC3802">
            <v>4868</v>
          </cell>
        </row>
        <row r="3803">
          <cell r="AC3803">
            <v>467</v>
          </cell>
        </row>
        <row r="3804">
          <cell r="AC3804">
            <v>199</v>
          </cell>
        </row>
        <row r="3805">
          <cell r="AC3805">
            <v>478</v>
          </cell>
        </row>
        <row r="3806">
          <cell r="AC3806">
            <v>14</v>
          </cell>
        </row>
        <row r="3807">
          <cell r="AC3807">
            <v>46426</v>
          </cell>
        </row>
        <row r="3808">
          <cell r="C3808" t="str">
            <v>631</v>
          </cell>
          <cell r="AC3808">
            <v>25</v>
          </cell>
          <cell r="AH3808" t="str">
            <v>Other</v>
          </cell>
        </row>
        <row r="3809">
          <cell r="AC3809">
            <v>13</v>
          </cell>
        </row>
        <row r="3810">
          <cell r="AC3810">
            <v>0</v>
          </cell>
        </row>
        <row r="3811">
          <cell r="AC3811">
            <v>3</v>
          </cell>
        </row>
        <row r="3812">
          <cell r="AC3812">
            <v>0</v>
          </cell>
        </row>
        <row r="3813">
          <cell r="AC3813">
            <v>0</v>
          </cell>
        </row>
        <row r="3814">
          <cell r="AC3814">
            <v>0</v>
          </cell>
        </row>
        <row r="3815">
          <cell r="AC3815">
            <v>0</v>
          </cell>
        </row>
        <row r="3816">
          <cell r="AC3816">
            <v>0</v>
          </cell>
        </row>
        <row r="3817">
          <cell r="AC3817">
            <v>36</v>
          </cell>
        </row>
        <row r="3818">
          <cell r="C3818" t="str">
            <v>632</v>
          </cell>
          <cell r="AC3818">
            <v>19</v>
          </cell>
          <cell r="AH3818" t="str">
            <v>Other</v>
          </cell>
        </row>
        <row r="3819">
          <cell r="AC3819">
            <v>7</v>
          </cell>
        </row>
        <row r="3820">
          <cell r="AC3820">
            <v>3</v>
          </cell>
        </row>
        <row r="3821">
          <cell r="AC3821">
            <v>4</v>
          </cell>
        </row>
        <row r="3822">
          <cell r="AC3822">
            <v>3</v>
          </cell>
        </row>
        <row r="3823">
          <cell r="AC3823">
            <v>0</v>
          </cell>
        </row>
        <row r="3824">
          <cell r="AC3824">
            <v>0</v>
          </cell>
        </row>
        <row r="3825">
          <cell r="AC3825">
            <v>0</v>
          </cell>
        </row>
        <row r="3826">
          <cell r="AC3826">
            <v>0</v>
          </cell>
        </row>
        <row r="3827">
          <cell r="AC3827">
            <v>38</v>
          </cell>
        </row>
        <row r="3828">
          <cell r="C3828" t="str">
            <v>632</v>
          </cell>
          <cell r="AC3828">
            <v>75</v>
          </cell>
          <cell r="AH3828" t="str">
            <v>Other</v>
          </cell>
        </row>
        <row r="3829">
          <cell r="AC3829">
            <v>21</v>
          </cell>
        </row>
        <row r="3830">
          <cell r="AC3830">
            <v>9</v>
          </cell>
        </row>
        <row r="3831">
          <cell r="AC3831">
            <v>6</v>
          </cell>
        </row>
        <row r="3832">
          <cell r="AC3832">
            <v>8</v>
          </cell>
        </row>
        <row r="3833">
          <cell r="AC3833">
            <v>0</v>
          </cell>
        </row>
        <row r="3834">
          <cell r="AC3834">
            <v>0</v>
          </cell>
        </row>
        <row r="3835">
          <cell r="AC3835">
            <v>3</v>
          </cell>
        </row>
        <row r="3836">
          <cell r="AC3836">
            <v>0</v>
          </cell>
        </row>
        <row r="3837">
          <cell r="AC3837">
            <v>126</v>
          </cell>
        </row>
        <row r="3838">
          <cell r="C3838" t="str">
            <v>633</v>
          </cell>
          <cell r="AC3838">
            <v>33485</v>
          </cell>
          <cell r="AH3838" t="str">
            <v>Other</v>
          </cell>
        </row>
        <row r="3839">
          <cell r="AC3839">
            <v>28801</v>
          </cell>
        </row>
        <row r="3840">
          <cell r="AC3840">
            <v>20761</v>
          </cell>
        </row>
        <row r="3841">
          <cell r="AC3841">
            <v>9382</v>
          </cell>
        </row>
        <row r="3842">
          <cell r="AC3842">
            <v>11051</v>
          </cell>
        </row>
        <row r="3843">
          <cell r="AC3843">
            <v>1634</v>
          </cell>
        </row>
        <row r="3844">
          <cell r="AC3844">
            <v>495</v>
          </cell>
        </row>
        <row r="3845">
          <cell r="AC3845">
            <v>1142</v>
          </cell>
        </row>
        <row r="3846">
          <cell r="AC3846">
            <v>3</v>
          </cell>
        </row>
        <row r="3847">
          <cell r="AC3847">
            <v>106757</v>
          </cell>
        </row>
        <row r="3848">
          <cell r="C3848" t="str">
            <v>641</v>
          </cell>
          <cell r="AC3848">
            <v>3527</v>
          </cell>
          <cell r="AH3848" t="str">
            <v>Other</v>
          </cell>
        </row>
        <row r="3849">
          <cell r="AC3849">
            <v>2536</v>
          </cell>
        </row>
        <row r="3850">
          <cell r="AC3850">
            <v>1347</v>
          </cell>
        </row>
        <row r="3851">
          <cell r="AC3851">
            <v>448</v>
          </cell>
        </row>
        <row r="3852">
          <cell r="AC3852">
            <v>788</v>
          </cell>
        </row>
        <row r="3853">
          <cell r="AC3853">
            <v>54</v>
          </cell>
        </row>
        <row r="3854">
          <cell r="AC3854">
            <v>27</v>
          </cell>
        </row>
        <row r="3855">
          <cell r="AC3855">
            <v>113</v>
          </cell>
        </row>
        <row r="3856">
          <cell r="AC3856">
            <v>4</v>
          </cell>
        </row>
        <row r="3857">
          <cell r="AC3857">
            <v>8847</v>
          </cell>
        </row>
        <row r="3858">
          <cell r="C3858" t="str">
            <v>641</v>
          </cell>
          <cell r="AC3858">
            <v>15410</v>
          </cell>
          <cell r="AH3858" t="str">
            <v>Other</v>
          </cell>
        </row>
        <row r="3859">
          <cell r="AC3859">
            <v>10655</v>
          </cell>
        </row>
        <row r="3860">
          <cell r="AC3860">
            <v>6749</v>
          </cell>
        </row>
        <row r="3861">
          <cell r="AC3861">
            <v>2401</v>
          </cell>
        </row>
        <row r="3862">
          <cell r="AC3862">
            <v>3943</v>
          </cell>
        </row>
        <row r="3863">
          <cell r="AC3863">
            <v>403</v>
          </cell>
        </row>
        <row r="3864">
          <cell r="AC3864">
            <v>124</v>
          </cell>
        </row>
        <row r="3865">
          <cell r="AC3865">
            <v>470</v>
          </cell>
        </row>
        <row r="3866">
          <cell r="AC3866">
            <v>21</v>
          </cell>
        </row>
        <row r="3867">
          <cell r="AC3867">
            <v>40180</v>
          </cell>
        </row>
        <row r="3868">
          <cell r="C3868" t="str">
            <v>642</v>
          </cell>
          <cell r="AC3868">
            <v>2030</v>
          </cell>
          <cell r="AH3868" t="str">
            <v>Other</v>
          </cell>
        </row>
        <row r="3869">
          <cell r="AC3869">
            <v>1568</v>
          </cell>
        </row>
        <row r="3870">
          <cell r="AC3870">
            <v>1139</v>
          </cell>
        </row>
        <row r="3871">
          <cell r="AC3871">
            <v>368</v>
          </cell>
        </row>
        <row r="3872">
          <cell r="AC3872">
            <v>589</v>
          </cell>
        </row>
        <row r="3873">
          <cell r="AC3873">
            <v>78</v>
          </cell>
        </row>
        <row r="3874">
          <cell r="AC3874">
            <v>28</v>
          </cell>
        </row>
        <row r="3875">
          <cell r="AC3875">
            <v>62</v>
          </cell>
        </row>
        <row r="3876">
          <cell r="AC3876">
            <v>3</v>
          </cell>
        </row>
        <row r="3877">
          <cell r="AC3877">
            <v>5867</v>
          </cell>
        </row>
        <row r="3878">
          <cell r="C3878" t="str">
            <v>661</v>
          </cell>
          <cell r="AC3878">
            <v>600</v>
          </cell>
          <cell r="AH3878" t="str">
            <v>Other</v>
          </cell>
        </row>
        <row r="3879">
          <cell r="AC3879">
            <v>584</v>
          </cell>
        </row>
        <row r="3880">
          <cell r="AC3880">
            <v>423</v>
          </cell>
        </row>
        <row r="3881">
          <cell r="AC3881">
            <v>104</v>
          </cell>
        </row>
        <row r="3882">
          <cell r="AC3882">
            <v>232</v>
          </cell>
        </row>
        <row r="3883">
          <cell r="AC3883">
            <v>37</v>
          </cell>
        </row>
        <row r="3884">
          <cell r="AC3884">
            <v>25</v>
          </cell>
        </row>
        <row r="3885">
          <cell r="AC3885">
            <v>22</v>
          </cell>
        </row>
        <row r="3886">
          <cell r="AC3886">
            <v>0</v>
          </cell>
        </row>
        <row r="3887">
          <cell r="AC3887">
            <v>2028</v>
          </cell>
        </row>
        <row r="3888">
          <cell r="C3888" t="str">
            <v>661</v>
          </cell>
          <cell r="AC3888">
            <v>1055</v>
          </cell>
          <cell r="AH3888" t="str">
            <v>Other</v>
          </cell>
        </row>
        <row r="3889">
          <cell r="AC3889">
            <v>730</v>
          </cell>
        </row>
        <row r="3890">
          <cell r="AC3890">
            <v>1037</v>
          </cell>
        </row>
        <row r="3891">
          <cell r="AC3891">
            <v>259</v>
          </cell>
        </row>
        <row r="3892">
          <cell r="AC3892">
            <v>412</v>
          </cell>
        </row>
        <row r="3893">
          <cell r="AC3893">
            <v>88</v>
          </cell>
        </row>
        <row r="3894">
          <cell r="AC3894">
            <v>54</v>
          </cell>
        </row>
        <row r="3895">
          <cell r="AC3895">
            <v>25</v>
          </cell>
        </row>
        <row r="3896">
          <cell r="AC3896">
            <v>7</v>
          </cell>
        </row>
        <row r="3897">
          <cell r="AC3897">
            <v>3656</v>
          </cell>
        </row>
        <row r="3898">
          <cell r="C3898" t="str">
            <v>662</v>
          </cell>
          <cell r="AC3898">
            <v>22</v>
          </cell>
          <cell r="AH3898" t="str">
            <v>Other</v>
          </cell>
        </row>
        <row r="3899">
          <cell r="AC3899">
            <v>29</v>
          </cell>
        </row>
        <row r="3900">
          <cell r="AC3900">
            <v>17</v>
          </cell>
        </row>
        <row r="3901">
          <cell r="AC3901">
            <v>15</v>
          </cell>
        </row>
        <row r="3902">
          <cell r="AC3902">
            <v>4</v>
          </cell>
        </row>
        <row r="3903">
          <cell r="AC3903">
            <v>0</v>
          </cell>
        </row>
        <row r="3904">
          <cell r="AC3904">
            <v>3</v>
          </cell>
        </row>
        <row r="3905">
          <cell r="AC3905">
            <v>0</v>
          </cell>
        </row>
        <row r="3906">
          <cell r="AC3906">
            <v>0</v>
          </cell>
        </row>
        <row r="3907">
          <cell r="AC3907">
            <v>100</v>
          </cell>
        </row>
        <row r="3908">
          <cell r="C3908" t="str">
            <v>663</v>
          </cell>
          <cell r="AC3908">
            <v>2371</v>
          </cell>
          <cell r="AH3908" t="str">
            <v>Other</v>
          </cell>
        </row>
        <row r="3909">
          <cell r="AC3909">
            <v>1818</v>
          </cell>
        </row>
        <row r="3910">
          <cell r="AC3910">
            <v>2455</v>
          </cell>
        </row>
        <row r="3911">
          <cell r="AC3911">
            <v>600</v>
          </cell>
        </row>
        <row r="3912">
          <cell r="AC3912">
            <v>1131</v>
          </cell>
        </row>
        <row r="3913">
          <cell r="AC3913">
            <v>130</v>
          </cell>
        </row>
        <row r="3914">
          <cell r="AC3914">
            <v>85</v>
          </cell>
        </row>
        <row r="3915">
          <cell r="AC3915">
            <v>87</v>
          </cell>
        </row>
        <row r="3916">
          <cell r="AC3916">
            <v>4</v>
          </cell>
        </row>
        <row r="3917">
          <cell r="AC3917">
            <v>8687</v>
          </cell>
        </row>
        <row r="3918">
          <cell r="C3918" t="str">
            <v>663</v>
          </cell>
          <cell r="AC3918">
            <v>198</v>
          </cell>
          <cell r="AH3918" t="str">
            <v>Other</v>
          </cell>
        </row>
        <row r="3919">
          <cell r="AC3919">
            <v>151</v>
          </cell>
        </row>
        <row r="3920">
          <cell r="AC3920">
            <v>142</v>
          </cell>
        </row>
        <row r="3921">
          <cell r="AC3921">
            <v>58</v>
          </cell>
        </row>
        <row r="3922">
          <cell r="AC3922">
            <v>73</v>
          </cell>
        </row>
        <row r="3923">
          <cell r="AC3923">
            <v>16</v>
          </cell>
        </row>
        <row r="3924">
          <cell r="AC3924">
            <v>3</v>
          </cell>
        </row>
        <row r="3925">
          <cell r="AC3925">
            <v>9</v>
          </cell>
        </row>
        <row r="3926">
          <cell r="AC3926">
            <v>0</v>
          </cell>
        </row>
        <row r="3927">
          <cell r="AC3927">
            <v>644</v>
          </cell>
        </row>
        <row r="3928">
          <cell r="C3928" t="str">
            <v>663</v>
          </cell>
          <cell r="AC3928">
            <v>2247</v>
          </cell>
          <cell r="AH3928" t="str">
            <v>Other</v>
          </cell>
        </row>
        <row r="3929">
          <cell r="AC3929">
            <v>1915</v>
          </cell>
        </row>
        <row r="3930">
          <cell r="AC3930">
            <v>1970</v>
          </cell>
        </row>
        <row r="3931">
          <cell r="AC3931">
            <v>583</v>
          </cell>
        </row>
        <row r="3932">
          <cell r="AC3932">
            <v>839</v>
          </cell>
        </row>
        <row r="3933">
          <cell r="AC3933">
            <v>143</v>
          </cell>
        </row>
        <row r="3934">
          <cell r="AC3934">
            <v>67</v>
          </cell>
        </row>
        <row r="3935">
          <cell r="AC3935">
            <v>83</v>
          </cell>
        </row>
        <row r="3936">
          <cell r="AC3936">
            <v>7</v>
          </cell>
        </row>
        <row r="3937">
          <cell r="AC3937">
            <v>7850</v>
          </cell>
        </row>
        <row r="3938">
          <cell r="C3938" t="str">
            <v>664</v>
          </cell>
          <cell r="AC3938">
            <v>1176</v>
          </cell>
          <cell r="AH3938" t="str">
            <v>Other</v>
          </cell>
        </row>
        <row r="3939">
          <cell r="AC3939">
            <v>904</v>
          </cell>
        </row>
        <row r="3940">
          <cell r="AC3940">
            <v>908</v>
          </cell>
        </row>
        <row r="3941">
          <cell r="AC3941">
            <v>256</v>
          </cell>
        </row>
        <row r="3942">
          <cell r="AC3942">
            <v>439</v>
          </cell>
        </row>
        <row r="3943">
          <cell r="AC3943">
            <v>75</v>
          </cell>
        </row>
        <row r="3944">
          <cell r="AC3944">
            <v>42</v>
          </cell>
        </row>
        <row r="3945">
          <cell r="AC3945">
            <v>33</v>
          </cell>
        </row>
        <row r="3946">
          <cell r="AC3946">
            <v>3</v>
          </cell>
        </row>
        <row r="3947">
          <cell r="AC3947">
            <v>3838</v>
          </cell>
        </row>
        <row r="3948">
          <cell r="C3948" t="str">
            <v>671</v>
          </cell>
          <cell r="AC3948">
            <v>19707</v>
          </cell>
          <cell r="AH3948" t="str">
            <v>Other</v>
          </cell>
        </row>
        <row r="3949">
          <cell r="AC3949">
            <v>15160</v>
          </cell>
        </row>
        <row r="3950">
          <cell r="AC3950">
            <v>10284</v>
          </cell>
        </row>
        <row r="3951">
          <cell r="AC3951">
            <v>3708</v>
          </cell>
        </row>
        <row r="3952">
          <cell r="AC3952">
            <v>4592</v>
          </cell>
        </row>
        <row r="3953">
          <cell r="AC3953">
            <v>714</v>
          </cell>
        </row>
        <row r="3954">
          <cell r="AC3954">
            <v>413</v>
          </cell>
        </row>
        <row r="3955">
          <cell r="AC3955">
            <v>723</v>
          </cell>
        </row>
        <row r="3956">
          <cell r="AC3956">
            <v>10</v>
          </cell>
        </row>
        <row r="3957">
          <cell r="AC3957">
            <v>55305</v>
          </cell>
        </row>
        <row r="3958">
          <cell r="C3958" t="str">
            <v>671</v>
          </cell>
          <cell r="AC3958">
            <v>44771</v>
          </cell>
          <cell r="AH3958" t="str">
            <v>Other</v>
          </cell>
        </row>
        <row r="3959">
          <cell r="AC3959">
            <v>37399</v>
          </cell>
        </row>
        <row r="3960">
          <cell r="AC3960">
            <v>24883</v>
          </cell>
        </row>
        <row r="3961">
          <cell r="AC3961">
            <v>10354</v>
          </cell>
        </row>
        <row r="3962">
          <cell r="AC3962">
            <v>14416</v>
          </cell>
        </row>
        <row r="3963">
          <cell r="AC3963">
            <v>2291</v>
          </cell>
        </row>
        <row r="3964">
          <cell r="AC3964">
            <v>1012</v>
          </cell>
        </row>
        <row r="3965">
          <cell r="AC3965">
            <v>1561</v>
          </cell>
        </row>
        <row r="3966">
          <cell r="AC3966">
            <v>37</v>
          </cell>
        </row>
        <row r="3967">
          <cell r="AC3967">
            <v>136714</v>
          </cell>
        </row>
        <row r="3968">
          <cell r="C3968" t="str">
            <v>672</v>
          </cell>
          <cell r="AC3968">
            <v>15386</v>
          </cell>
          <cell r="AH3968" t="str">
            <v>Other</v>
          </cell>
        </row>
        <row r="3969">
          <cell r="AC3969">
            <v>8926</v>
          </cell>
        </row>
        <row r="3970">
          <cell r="AC3970">
            <v>10177</v>
          </cell>
        </row>
        <row r="3971">
          <cell r="AC3971">
            <v>1924</v>
          </cell>
        </row>
        <row r="3972">
          <cell r="AC3972">
            <v>2988</v>
          </cell>
        </row>
        <row r="3973">
          <cell r="AC3973">
            <v>373</v>
          </cell>
        </row>
        <row r="3974">
          <cell r="AC3974">
            <v>222</v>
          </cell>
        </row>
        <row r="3975">
          <cell r="AC3975">
            <v>488</v>
          </cell>
        </row>
        <row r="3976">
          <cell r="AC3976">
            <v>3</v>
          </cell>
        </row>
        <row r="3977">
          <cell r="AC3977">
            <v>40479</v>
          </cell>
        </row>
        <row r="3978">
          <cell r="C3978" t="str">
            <v>691</v>
          </cell>
          <cell r="AC3978">
            <v>1483</v>
          </cell>
          <cell r="AH3978" t="str">
            <v>Other</v>
          </cell>
        </row>
        <row r="3979">
          <cell r="AC3979">
            <v>1335</v>
          </cell>
        </row>
        <row r="3980">
          <cell r="AC3980">
            <v>753</v>
          </cell>
        </row>
        <row r="3981">
          <cell r="AC3981">
            <v>288</v>
          </cell>
        </row>
        <row r="3982">
          <cell r="AC3982">
            <v>447</v>
          </cell>
        </row>
        <row r="3983">
          <cell r="AC3983">
            <v>83</v>
          </cell>
        </row>
        <row r="3984">
          <cell r="AC3984">
            <v>26</v>
          </cell>
        </row>
        <row r="3985">
          <cell r="AC3985">
            <v>113</v>
          </cell>
        </row>
        <row r="3986">
          <cell r="AC3986">
            <v>7</v>
          </cell>
        </row>
        <row r="3987">
          <cell r="AC3987">
            <v>4528</v>
          </cell>
        </row>
        <row r="3988">
          <cell r="C3988" t="str">
            <v>692</v>
          </cell>
          <cell r="AC3988">
            <v>4398</v>
          </cell>
          <cell r="AH3988" t="str">
            <v>Other</v>
          </cell>
        </row>
        <row r="3989">
          <cell r="AC3989">
            <v>4129</v>
          </cell>
        </row>
        <row r="3990">
          <cell r="AC3990">
            <v>2159</v>
          </cell>
        </row>
        <row r="3991">
          <cell r="AC3991">
            <v>644</v>
          </cell>
        </row>
        <row r="3992">
          <cell r="AC3992">
            <v>1336</v>
          </cell>
        </row>
        <row r="3993">
          <cell r="AC3993">
            <v>229</v>
          </cell>
        </row>
        <row r="3994">
          <cell r="AC3994">
            <v>60</v>
          </cell>
        </row>
        <row r="3995">
          <cell r="AC3995">
            <v>190</v>
          </cell>
        </row>
        <row r="3996">
          <cell r="AC3996">
            <v>0</v>
          </cell>
        </row>
        <row r="3997">
          <cell r="AC3997">
            <v>13145</v>
          </cell>
        </row>
        <row r="3998">
          <cell r="C3998" t="str">
            <v>692</v>
          </cell>
          <cell r="AC3998">
            <v>1019</v>
          </cell>
          <cell r="AH3998" t="str">
            <v>Other</v>
          </cell>
        </row>
        <row r="3999">
          <cell r="AC3999">
            <v>707</v>
          </cell>
        </row>
        <row r="4000">
          <cell r="AC4000">
            <v>793</v>
          </cell>
        </row>
        <row r="4001">
          <cell r="AC4001">
            <v>208</v>
          </cell>
        </row>
        <row r="4002">
          <cell r="AC4002">
            <v>705</v>
          </cell>
        </row>
        <row r="4003">
          <cell r="AC4003">
            <v>89</v>
          </cell>
        </row>
        <row r="4004">
          <cell r="AC4004">
            <v>29</v>
          </cell>
        </row>
        <row r="4005">
          <cell r="AC4005">
            <v>55</v>
          </cell>
        </row>
        <row r="4006">
          <cell r="AC4006">
            <v>0</v>
          </cell>
        </row>
        <row r="4007">
          <cell r="AC4007">
            <v>3598</v>
          </cell>
        </row>
        <row r="4008">
          <cell r="C4008" t="str">
            <v>692</v>
          </cell>
          <cell r="AC4008">
            <v>12517</v>
          </cell>
          <cell r="AH4008" t="str">
            <v>Other</v>
          </cell>
        </row>
        <row r="4009">
          <cell r="AC4009">
            <v>9097</v>
          </cell>
        </row>
        <row r="4010">
          <cell r="AC4010">
            <v>8344</v>
          </cell>
        </row>
        <row r="4011">
          <cell r="AC4011">
            <v>1942</v>
          </cell>
        </row>
        <row r="4012">
          <cell r="AC4012">
            <v>5485</v>
          </cell>
        </row>
        <row r="4013">
          <cell r="AC4013">
            <v>508</v>
          </cell>
        </row>
        <row r="4014">
          <cell r="AC4014">
            <v>235</v>
          </cell>
        </row>
        <row r="4015">
          <cell r="AC4015">
            <v>512</v>
          </cell>
        </row>
        <row r="4016">
          <cell r="AC4016">
            <v>26</v>
          </cell>
        </row>
        <row r="4017">
          <cell r="AC4017">
            <v>38664</v>
          </cell>
        </row>
        <row r="4018">
          <cell r="C4018" t="str">
            <v>692</v>
          </cell>
          <cell r="AC4018">
            <v>5910</v>
          </cell>
          <cell r="AH4018" t="str">
            <v>Other</v>
          </cell>
        </row>
        <row r="4019">
          <cell r="AC4019">
            <v>4600</v>
          </cell>
        </row>
        <row r="4020">
          <cell r="AC4020">
            <v>2395</v>
          </cell>
        </row>
        <row r="4021">
          <cell r="AC4021">
            <v>797</v>
          </cell>
        </row>
        <row r="4022">
          <cell r="AC4022">
            <v>1177</v>
          </cell>
        </row>
        <row r="4023">
          <cell r="AC4023">
            <v>199</v>
          </cell>
        </row>
        <row r="4024">
          <cell r="AC4024">
            <v>63</v>
          </cell>
        </row>
        <row r="4025">
          <cell r="AC4025">
            <v>183</v>
          </cell>
        </row>
        <row r="4026">
          <cell r="AC4026">
            <v>3</v>
          </cell>
        </row>
        <row r="4027">
          <cell r="AC4027">
            <v>15324</v>
          </cell>
        </row>
        <row r="4028">
          <cell r="C4028" t="str">
            <v>692</v>
          </cell>
          <cell r="AC4028">
            <v>812</v>
          </cell>
          <cell r="AH4028" t="str">
            <v>Other</v>
          </cell>
        </row>
        <row r="4029">
          <cell r="AC4029">
            <v>711</v>
          </cell>
        </row>
        <row r="4030">
          <cell r="AC4030">
            <v>720</v>
          </cell>
        </row>
        <row r="4031">
          <cell r="AC4031">
            <v>231</v>
          </cell>
        </row>
        <row r="4032">
          <cell r="AC4032">
            <v>664</v>
          </cell>
        </row>
        <row r="4033">
          <cell r="AC4033">
            <v>61</v>
          </cell>
        </row>
        <row r="4034">
          <cell r="AC4034">
            <v>23</v>
          </cell>
        </row>
        <row r="4035">
          <cell r="AC4035">
            <v>48</v>
          </cell>
        </row>
        <row r="4036">
          <cell r="AC4036">
            <v>6</v>
          </cell>
        </row>
        <row r="4037">
          <cell r="AC4037">
            <v>3280</v>
          </cell>
        </row>
        <row r="4038">
          <cell r="C4038" t="str">
            <v>693</v>
          </cell>
          <cell r="AC4038">
            <v>8722</v>
          </cell>
          <cell r="AH4038" t="str">
            <v>Other</v>
          </cell>
        </row>
        <row r="4039">
          <cell r="AC4039">
            <v>6024</v>
          </cell>
        </row>
        <row r="4040">
          <cell r="AC4040">
            <v>3532</v>
          </cell>
        </row>
        <row r="4041">
          <cell r="AC4041">
            <v>1219</v>
          </cell>
        </row>
        <row r="4042">
          <cell r="AC4042">
            <v>1690</v>
          </cell>
        </row>
        <row r="4043">
          <cell r="AC4043">
            <v>212</v>
          </cell>
        </row>
        <row r="4044">
          <cell r="AC4044">
            <v>119</v>
          </cell>
        </row>
        <row r="4045">
          <cell r="AC4045">
            <v>302</v>
          </cell>
        </row>
        <row r="4046">
          <cell r="AC4046">
            <v>8</v>
          </cell>
        </row>
        <row r="4047">
          <cell r="AC4047">
            <v>21829</v>
          </cell>
        </row>
        <row r="4048">
          <cell r="C4048" t="str">
            <v>693</v>
          </cell>
          <cell r="AC4048">
            <v>12017</v>
          </cell>
          <cell r="AH4048" t="str">
            <v>Other</v>
          </cell>
        </row>
        <row r="4049">
          <cell r="AC4049">
            <v>9185</v>
          </cell>
        </row>
        <row r="4050">
          <cell r="AC4050">
            <v>6159</v>
          </cell>
        </row>
        <row r="4051">
          <cell r="AC4051">
            <v>1840</v>
          </cell>
        </row>
        <row r="4052">
          <cell r="AC4052">
            <v>3539</v>
          </cell>
        </row>
        <row r="4053">
          <cell r="AC4053">
            <v>407</v>
          </cell>
        </row>
        <row r="4054">
          <cell r="AC4054">
            <v>198</v>
          </cell>
        </row>
        <row r="4055">
          <cell r="AC4055">
            <v>479</v>
          </cell>
        </row>
        <row r="4056">
          <cell r="AC4056">
            <v>10</v>
          </cell>
        </row>
        <row r="4057">
          <cell r="AC4057">
            <v>33842</v>
          </cell>
        </row>
        <row r="4058">
          <cell r="C4058" t="str">
            <v>694</v>
          </cell>
          <cell r="AC4058">
            <v>4830</v>
          </cell>
          <cell r="AH4058" t="str">
            <v>Other</v>
          </cell>
        </row>
        <row r="4059">
          <cell r="AC4059">
            <v>3382</v>
          </cell>
        </row>
        <row r="4060">
          <cell r="AC4060">
            <v>2165</v>
          </cell>
        </row>
        <row r="4061">
          <cell r="AC4061">
            <v>555</v>
          </cell>
        </row>
        <row r="4062">
          <cell r="AC4062">
            <v>834</v>
          </cell>
        </row>
        <row r="4063">
          <cell r="AC4063">
            <v>111</v>
          </cell>
        </row>
        <row r="4064">
          <cell r="AC4064">
            <v>39</v>
          </cell>
        </row>
        <row r="4065">
          <cell r="AC4065">
            <v>105</v>
          </cell>
        </row>
        <row r="4066">
          <cell r="AC4066">
            <v>19</v>
          </cell>
        </row>
        <row r="4067">
          <cell r="AC4067">
            <v>12035</v>
          </cell>
        </row>
        <row r="4068">
          <cell r="C4068" t="str">
            <v>695</v>
          </cell>
          <cell r="AC4068">
            <v>1177</v>
          </cell>
          <cell r="AH4068" t="str">
            <v>Other</v>
          </cell>
        </row>
        <row r="4069">
          <cell r="AC4069">
            <v>787</v>
          </cell>
        </row>
        <row r="4070">
          <cell r="AC4070">
            <v>382</v>
          </cell>
        </row>
        <row r="4071">
          <cell r="AC4071">
            <v>123</v>
          </cell>
        </row>
        <row r="4072">
          <cell r="AC4072">
            <v>192</v>
          </cell>
        </row>
        <row r="4073">
          <cell r="AC4073">
            <v>21</v>
          </cell>
        </row>
        <row r="4074">
          <cell r="AC4074">
            <v>4</v>
          </cell>
        </row>
        <row r="4075">
          <cell r="AC4075">
            <v>37</v>
          </cell>
        </row>
        <row r="4076">
          <cell r="AC4076">
            <v>3</v>
          </cell>
        </row>
        <row r="4077">
          <cell r="AC4077">
            <v>2725</v>
          </cell>
        </row>
        <row r="4078">
          <cell r="C4078" t="str">
            <v>696</v>
          </cell>
          <cell r="AC4078">
            <v>175</v>
          </cell>
          <cell r="AH4078" t="str">
            <v>Other</v>
          </cell>
        </row>
        <row r="4079">
          <cell r="AC4079">
            <v>116</v>
          </cell>
        </row>
        <row r="4080">
          <cell r="AC4080">
            <v>75</v>
          </cell>
        </row>
        <row r="4081">
          <cell r="AC4081">
            <v>14</v>
          </cell>
        </row>
        <row r="4082">
          <cell r="AC4082">
            <v>36</v>
          </cell>
        </row>
        <row r="4083">
          <cell r="AC4083">
            <v>0</v>
          </cell>
        </row>
        <row r="4084">
          <cell r="AC4084">
            <v>0</v>
          </cell>
        </row>
        <row r="4085">
          <cell r="AC4085">
            <v>3</v>
          </cell>
        </row>
        <row r="4086">
          <cell r="AC4086">
            <v>0</v>
          </cell>
        </row>
        <row r="4087">
          <cell r="AC4087">
            <v>418</v>
          </cell>
        </row>
        <row r="4088">
          <cell r="C4088" t="str">
            <v>696</v>
          </cell>
          <cell r="AC4088">
            <v>29527</v>
          </cell>
          <cell r="AH4088" t="str">
            <v>Other</v>
          </cell>
        </row>
        <row r="4089">
          <cell r="AC4089">
            <v>21521</v>
          </cell>
        </row>
        <row r="4090">
          <cell r="AC4090">
            <v>14119</v>
          </cell>
        </row>
        <row r="4091">
          <cell r="AC4091">
            <v>3768</v>
          </cell>
        </row>
        <row r="4092">
          <cell r="AC4092">
            <v>7094</v>
          </cell>
        </row>
        <row r="4093">
          <cell r="AC4093">
            <v>1016</v>
          </cell>
        </row>
        <row r="4094">
          <cell r="AC4094">
            <v>368</v>
          </cell>
        </row>
        <row r="4095">
          <cell r="AC4095">
            <v>1706</v>
          </cell>
        </row>
        <row r="4096">
          <cell r="AC4096">
            <v>46</v>
          </cell>
        </row>
        <row r="4097">
          <cell r="AC4097">
            <v>79162</v>
          </cell>
        </row>
        <row r="4098">
          <cell r="C4098" t="str">
            <v>697</v>
          </cell>
          <cell r="AC4098">
            <v>1009</v>
          </cell>
          <cell r="AH4098" t="str">
            <v>Other</v>
          </cell>
        </row>
        <row r="4099">
          <cell r="AC4099">
            <v>819</v>
          </cell>
        </row>
        <row r="4100">
          <cell r="AC4100">
            <v>767</v>
          </cell>
        </row>
        <row r="4101">
          <cell r="AC4101">
            <v>200</v>
          </cell>
        </row>
        <row r="4102">
          <cell r="AC4102">
            <v>406</v>
          </cell>
        </row>
        <row r="4103">
          <cell r="AC4103">
            <v>80</v>
          </cell>
        </row>
        <row r="4104">
          <cell r="AC4104">
            <v>33</v>
          </cell>
        </row>
        <row r="4105">
          <cell r="AC4105">
            <v>33</v>
          </cell>
        </row>
        <row r="4106">
          <cell r="AC4106">
            <v>0</v>
          </cell>
        </row>
        <row r="4107">
          <cell r="AC4107">
            <v>3353</v>
          </cell>
        </row>
        <row r="4108">
          <cell r="C4108" t="str">
            <v>699</v>
          </cell>
          <cell r="AC4108">
            <v>2529</v>
          </cell>
          <cell r="AH4108" t="str">
            <v>Other</v>
          </cell>
        </row>
        <row r="4109">
          <cell r="AC4109">
            <v>1911</v>
          </cell>
        </row>
        <row r="4110">
          <cell r="AC4110">
            <v>1174</v>
          </cell>
        </row>
        <row r="4111">
          <cell r="AC4111">
            <v>319</v>
          </cell>
        </row>
        <row r="4112">
          <cell r="AC4112">
            <v>552</v>
          </cell>
        </row>
        <row r="4113">
          <cell r="AC4113">
            <v>116</v>
          </cell>
        </row>
        <row r="4114">
          <cell r="AC4114">
            <v>28</v>
          </cell>
        </row>
        <row r="4115">
          <cell r="AC4115">
            <v>105</v>
          </cell>
        </row>
        <row r="4116">
          <cell r="AC4116">
            <v>0</v>
          </cell>
        </row>
        <row r="4117">
          <cell r="AC4117">
            <v>6733</v>
          </cell>
        </row>
        <row r="4118">
          <cell r="C4118" t="str">
            <v>699</v>
          </cell>
          <cell r="AC4118">
            <v>898</v>
          </cell>
          <cell r="AH4118" t="str">
            <v>Other</v>
          </cell>
        </row>
        <row r="4119">
          <cell r="AC4119">
            <v>751</v>
          </cell>
        </row>
        <row r="4120">
          <cell r="AC4120">
            <v>423</v>
          </cell>
        </row>
        <row r="4121">
          <cell r="AC4121">
            <v>130</v>
          </cell>
        </row>
        <row r="4122">
          <cell r="AC4122">
            <v>227</v>
          </cell>
        </row>
        <row r="4123">
          <cell r="AC4123">
            <v>29</v>
          </cell>
        </row>
        <row r="4124">
          <cell r="AC4124">
            <v>14</v>
          </cell>
        </row>
        <row r="4125">
          <cell r="AC4125">
            <v>47</v>
          </cell>
        </row>
        <row r="4126">
          <cell r="AC4126">
            <v>3</v>
          </cell>
        </row>
        <row r="4127">
          <cell r="AC4127">
            <v>2517</v>
          </cell>
        </row>
        <row r="4128">
          <cell r="C4128" t="str">
            <v>700</v>
          </cell>
          <cell r="AC4128">
            <v>20703</v>
          </cell>
          <cell r="AH4128" t="str">
            <v>Other</v>
          </cell>
        </row>
        <row r="4129">
          <cell r="AC4129">
            <v>15771</v>
          </cell>
        </row>
        <row r="4130">
          <cell r="AC4130">
            <v>8350</v>
          </cell>
        </row>
        <row r="4131">
          <cell r="AC4131">
            <v>2209</v>
          </cell>
        </row>
        <row r="4132">
          <cell r="AC4132">
            <v>3829</v>
          </cell>
        </row>
        <row r="4133">
          <cell r="AC4133">
            <v>548</v>
          </cell>
        </row>
        <row r="4134">
          <cell r="AC4134">
            <v>170</v>
          </cell>
        </row>
        <row r="4135">
          <cell r="AC4135">
            <v>1647</v>
          </cell>
        </row>
        <row r="4136">
          <cell r="AC4136">
            <v>88</v>
          </cell>
        </row>
        <row r="4137">
          <cell r="AC4137">
            <v>53325</v>
          </cell>
        </row>
        <row r="4138">
          <cell r="C4138" t="str">
            <v>721</v>
          </cell>
          <cell r="AC4138">
            <v>3113</v>
          </cell>
          <cell r="AH4138" t="str">
            <v>Other</v>
          </cell>
        </row>
        <row r="4139">
          <cell r="AC4139">
            <v>2029</v>
          </cell>
        </row>
        <row r="4140">
          <cell r="AC4140">
            <v>1284</v>
          </cell>
        </row>
        <row r="4141">
          <cell r="AC4141">
            <v>261</v>
          </cell>
        </row>
        <row r="4142">
          <cell r="AC4142">
            <v>621</v>
          </cell>
        </row>
        <row r="4143">
          <cell r="AC4143">
            <v>68</v>
          </cell>
        </row>
        <row r="4144">
          <cell r="AC4144">
            <v>31</v>
          </cell>
        </row>
        <row r="4145">
          <cell r="AC4145">
            <v>117</v>
          </cell>
        </row>
        <row r="4146">
          <cell r="AC4146">
            <v>4</v>
          </cell>
        </row>
        <row r="4147">
          <cell r="AC4147">
            <v>7530</v>
          </cell>
        </row>
        <row r="4148">
          <cell r="C4148" t="str">
            <v>721</v>
          </cell>
          <cell r="AC4148">
            <v>3325</v>
          </cell>
          <cell r="AH4148" t="str">
            <v>Other</v>
          </cell>
        </row>
        <row r="4149">
          <cell r="AC4149">
            <v>2414</v>
          </cell>
        </row>
        <row r="4150">
          <cell r="AC4150">
            <v>2173</v>
          </cell>
        </row>
        <row r="4151">
          <cell r="AC4151">
            <v>597</v>
          </cell>
        </row>
        <row r="4152">
          <cell r="AC4152">
            <v>985</v>
          </cell>
        </row>
        <row r="4153">
          <cell r="AC4153">
            <v>130</v>
          </cell>
        </row>
        <row r="4154">
          <cell r="AC4154">
            <v>74</v>
          </cell>
        </row>
        <row r="4155">
          <cell r="AC4155">
            <v>124</v>
          </cell>
        </row>
        <row r="4156">
          <cell r="AC4156">
            <v>3</v>
          </cell>
        </row>
        <row r="4157">
          <cell r="AC4157">
            <v>9826</v>
          </cell>
        </row>
        <row r="4158">
          <cell r="C4158" t="str">
            <v>722</v>
          </cell>
          <cell r="AC4158">
            <v>2956</v>
          </cell>
          <cell r="AH4158" t="str">
            <v>Other</v>
          </cell>
        </row>
        <row r="4159">
          <cell r="AC4159">
            <v>2116</v>
          </cell>
        </row>
        <row r="4160">
          <cell r="AC4160">
            <v>1603</v>
          </cell>
        </row>
        <row r="4161">
          <cell r="AC4161">
            <v>383</v>
          </cell>
        </row>
        <row r="4162">
          <cell r="AC4162">
            <v>641</v>
          </cell>
        </row>
        <row r="4163">
          <cell r="AC4163">
            <v>166</v>
          </cell>
        </row>
        <row r="4164">
          <cell r="AC4164">
            <v>82</v>
          </cell>
        </row>
        <row r="4165">
          <cell r="AC4165">
            <v>65</v>
          </cell>
        </row>
        <row r="4166">
          <cell r="AC4166">
            <v>5</v>
          </cell>
        </row>
        <row r="4167">
          <cell r="AC4167">
            <v>8018</v>
          </cell>
        </row>
        <row r="4168">
          <cell r="C4168" t="str">
            <v>729</v>
          </cell>
          <cell r="AC4168">
            <v>4450</v>
          </cell>
          <cell r="AH4168" t="str">
            <v>Other</v>
          </cell>
        </row>
        <row r="4169">
          <cell r="AC4169">
            <v>2945</v>
          </cell>
        </row>
        <row r="4170">
          <cell r="AC4170">
            <v>2121</v>
          </cell>
        </row>
        <row r="4171">
          <cell r="AC4171">
            <v>599</v>
          </cell>
        </row>
        <row r="4172">
          <cell r="AC4172">
            <v>953</v>
          </cell>
        </row>
        <row r="4173">
          <cell r="AC4173">
            <v>134</v>
          </cell>
        </row>
        <row r="4174">
          <cell r="AC4174">
            <v>48</v>
          </cell>
        </row>
        <row r="4175">
          <cell r="AC4175">
            <v>244</v>
          </cell>
        </row>
        <row r="4176">
          <cell r="AC4176">
            <v>4</v>
          </cell>
        </row>
        <row r="4177">
          <cell r="AC4177">
            <v>11496</v>
          </cell>
        </row>
        <row r="4178">
          <cell r="C4178" t="str">
            <v>729</v>
          </cell>
          <cell r="AC4178">
            <v>315</v>
          </cell>
          <cell r="AH4178" t="str">
            <v>Other</v>
          </cell>
        </row>
        <row r="4179">
          <cell r="AC4179">
            <v>296</v>
          </cell>
        </row>
        <row r="4180">
          <cell r="AC4180">
            <v>175</v>
          </cell>
        </row>
        <row r="4181">
          <cell r="AC4181">
            <v>59</v>
          </cell>
        </row>
        <row r="4182">
          <cell r="AC4182">
            <v>69</v>
          </cell>
        </row>
        <row r="4183">
          <cell r="AC4183">
            <v>17</v>
          </cell>
        </row>
        <row r="4184">
          <cell r="AC4184">
            <v>3</v>
          </cell>
        </row>
        <row r="4185">
          <cell r="AC4185">
            <v>37</v>
          </cell>
        </row>
        <row r="4186">
          <cell r="AC4186">
            <v>3</v>
          </cell>
        </row>
        <row r="4187">
          <cell r="AC4187">
            <v>971</v>
          </cell>
        </row>
        <row r="4188">
          <cell r="C4188" t="str">
            <v>729</v>
          </cell>
          <cell r="AC4188">
            <v>292</v>
          </cell>
          <cell r="AH4188" t="str">
            <v>Other</v>
          </cell>
        </row>
        <row r="4189">
          <cell r="AC4189">
            <v>233</v>
          </cell>
        </row>
        <row r="4190">
          <cell r="AC4190">
            <v>175</v>
          </cell>
        </row>
        <row r="4191">
          <cell r="AC4191">
            <v>44</v>
          </cell>
        </row>
        <row r="4192">
          <cell r="AC4192">
            <v>63</v>
          </cell>
        </row>
        <row r="4193">
          <cell r="AC4193">
            <v>10</v>
          </cell>
        </row>
        <row r="4194">
          <cell r="AC4194">
            <v>0</v>
          </cell>
        </row>
        <row r="4195">
          <cell r="AC4195">
            <v>3</v>
          </cell>
        </row>
        <row r="4196">
          <cell r="AC4196">
            <v>0</v>
          </cell>
        </row>
        <row r="4197">
          <cell r="AC4197">
            <v>827</v>
          </cell>
        </row>
        <row r="4198">
          <cell r="C4198" t="str">
            <v>729</v>
          </cell>
          <cell r="AC4198">
            <v>152</v>
          </cell>
          <cell r="AH4198" t="str">
            <v>Other</v>
          </cell>
        </row>
        <row r="4199">
          <cell r="AC4199">
            <v>167</v>
          </cell>
        </row>
        <row r="4200">
          <cell r="AC4200">
            <v>126</v>
          </cell>
        </row>
        <row r="4201">
          <cell r="AC4201">
            <v>16</v>
          </cell>
        </row>
        <row r="4202">
          <cell r="AC4202">
            <v>23</v>
          </cell>
        </row>
        <row r="4203">
          <cell r="AC4203">
            <v>6</v>
          </cell>
        </row>
        <row r="4204">
          <cell r="AC4204">
            <v>0</v>
          </cell>
        </row>
        <row r="4205">
          <cell r="AC4205">
            <v>3</v>
          </cell>
        </row>
        <row r="4206">
          <cell r="AC4206">
            <v>0</v>
          </cell>
        </row>
        <row r="4207">
          <cell r="AC4207">
            <v>493</v>
          </cell>
        </row>
        <row r="4208">
          <cell r="C4208" t="str">
            <v>729</v>
          </cell>
          <cell r="AC4208">
            <v>3627</v>
          </cell>
          <cell r="AH4208" t="str">
            <v>Other</v>
          </cell>
        </row>
        <row r="4209">
          <cell r="AC4209">
            <v>2584</v>
          </cell>
        </row>
        <row r="4210">
          <cell r="AC4210">
            <v>1541</v>
          </cell>
        </row>
        <row r="4211">
          <cell r="AC4211">
            <v>462</v>
          </cell>
        </row>
        <row r="4212">
          <cell r="AC4212">
            <v>837</v>
          </cell>
        </row>
        <row r="4213">
          <cell r="AC4213">
            <v>121</v>
          </cell>
        </row>
        <row r="4214">
          <cell r="AC4214">
            <v>37</v>
          </cell>
        </row>
        <row r="4215">
          <cell r="AC4215">
            <v>137</v>
          </cell>
        </row>
        <row r="4216">
          <cell r="AC4216">
            <v>21</v>
          </cell>
        </row>
        <row r="4217">
          <cell r="AC4217">
            <v>9380</v>
          </cell>
        </row>
        <row r="4218">
          <cell r="C4218" t="str">
            <v>731</v>
          </cell>
          <cell r="AC4218">
            <v>10279</v>
          </cell>
          <cell r="AH4218" t="str">
            <v>Other</v>
          </cell>
        </row>
        <row r="4219">
          <cell r="AC4219">
            <v>9159</v>
          </cell>
        </row>
        <row r="4220">
          <cell r="AC4220">
            <v>6063</v>
          </cell>
        </row>
        <row r="4221">
          <cell r="AC4221">
            <v>2275</v>
          </cell>
        </row>
        <row r="4222">
          <cell r="AC4222">
            <v>3127</v>
          </cell>
        </row>
        <row r="4223">
          <cell r="AC4223">
            <v>361</v>
          </cell>
        </row>
        <row r="4224">
          <cell r="AC4224">
            <v>254</v>
          </cell>
        </row>
        <row r="4225">
          <cell r="AC4225">
            <v>430</v>
          </cell>
        </row>
        <row r="4226">
          <cell r="AC4226">
            <v>0</v>
          </cell>
        </row>
        <row r="4227">
          <cell r="AC4227">
            <v>31951</v>
          </cell>
        </row>
        <row r="4228">
          <cell r="C4228" t="str">
            <v>731</v>
          </cell>
          <cell r="AC4228">
            <v>993</v>
          </cell>
          <cell r="AH4228" t="str">
            <v>Other</v>
          </cell>
        </row>
        <row r="4229">
          <cell r="AC4229">
            <v>387</v>
          </cell>
        </row>
        <row r="4230">
          <cell r="AC4230">
            <v>956</v>
          </cell>
        </row>
        <row r="4231">
          <cell r="AC4231">
            <v>157</v>
          </cell>
        </row>
        <row r="4232">
          <cell r="AC4232">
            <v>263</v>
          </cell>
        </row>
        <row r="4233">
          <cell r="AC4233">
            <v>46</v>
          </cell>
        </row>
        <row r="4234">
          <cell r="AC4234">
            <v>22</v>
          </cell>
        </row>
        <row r="4235">
          <cell r="AC4235">
            <v>16</v>
          </cell>
        </row>
        <row r="4236">
          <cell r="AC4236">
            <v>0</v>
          </cell>
        </row>
        <row r="4237">
          <cell r="AC4237">
            <v>2839</v>
          </cell>
        </row>
        <row r="4238">
          <cell r="C4238" t="str">
            <v>731</v>
          </cell>
          <cell r="AC4238">
            <v>3854</v>
          </cell>
          <cell r="AH4238" t="str">
            <v>Other</v>
          </cell>
        </row>
        <row r="4239">
          <cell r="AC4239">
            <v>3105</v>
          </cell>
        </row>
        <row r="4240">
          <cell r="AC4240">
            <v>2512</v>
          </cell>
        </row>
        <row r="4241">
          <cell r="AC4241">
            <v>753</v>
          </cell>
        </row>
        <row r="4242">
          <cell r="AC4242">
            <v>1213</v>
          </cell>
        </row>
        <row r="4243">
          <cell r="AC4243">
            <v>213</v>
          </cell>
        </row>
        <row r="4244">
          <cell r="AC4244">
            <v>131</v>
          </cell>
        </row>
        <row r="4245">
          <cell r="AC4245">
            <v>158</v>
          </cell>
        </row>
        <row r="4246">
          <cell r="AC4246">
            <v>3</v>
          </cell>
        </row>
        <row r="4247">
          <cell r="AC4247">
            <v>11943</v>
          </cell>
        </row>
        <row r="4248">
          <cell r="C4248" t="str">
            <v>732</v>
          </cell>
          <cell r="AC4248">
            <v>310</v>
          </cell>
          <cell r="AH4248" t="str">
            <v>Other</v>
          </cell>
        </row>
        <row r="4249">
          <cell r="AC4249">
            <v>304</v>
          </cell>
        </row>
        <row r="4250">
          <cell r="AC4250">
            <v>165</v>
          </cell>
        </row>
        <row r="4251">
          <cell r="AC4251">
            <v>81</v>
          </cell>
        </row>
        <row r="4252">
          <cell r="AC4252">
            <v>83</v>
          </cell>
        </row>
        <row r="4253">
          <cell r="AC4253">
            <v>6</v>
          </cell>
        </row>
        <row r="4254">
          <cell r="AC4254">
            <v>11</v>
          </cell>
        </row>
        <row r="4255">
          <cell r="AC4255">
            <v>3</v>
          </cell>
        </row>
        <row r="4256">
          <cell r="AC4256">
            <v>3</v>
          </cell>
        </row>
        <row r="4257">
          <cell r="AC4257">
            <v>972</v>
          </cell>
        </row>
        <row r="4258">
          <cell r="C4258" t="str">
            <v>751</v>
          </cell>
          <cell r="AC4258">
            <v>44</v>
          </cell>
          <cell r="AH4258" t="str">
            <v>Other</v>
          </cell>
        </row>
        <row r="4259">
          <cell r="AC4259">
            <v>35</v>
          </cell>
        </row>
        <row r="4260">
          <cell r="AC4260">
            <v>16</v>
          </cell>
        </row>
        <row r="4261">
          <cell r="AC4261">
            <v>9</v>
          </cell>
        </row>
        <row r="4262">
          <cell r="AC4262">
            <v>8</v>
          </cell>
        </row>
        <row r="4263">
          <cell r="AC4263">
            <v>0</v>
          </cell>
        </row>
        <row r="4264">
          <cell r="AC4264">
            <v>0</v>
          </cell>
        </row>
        <row r="4265">
          <cell r="AC4265">
            <v>18</v>
          </cell>
        </row>
        <row r="4266">
          <cell r="AC4266">
            <v>0</v>
          </cell>
        </row>
        <row r="4267">
          <cell r="AC4267">
            <v>123</v>
          </cell>
        </row>
        <row r="4268">
          <cell r="C4268" t="str">
            <v>752</v>
          </cell>
          <cell r="AC4268">
            <v>31</v>
          </cell>
          <cell r="AH4268" t="str">
            <v>Other</v>
          </cell>
        </row>
        <row r="4269">
          <cell r="AC4269">
            <v>11</v>
          </cell>
        </row>
        <row r="4270">
          <cell r="AC4270">
            <v>10</v>
          </cell>
        </row>
        <row r="4271">
          <cell r="AC4271">
            <v>0</v>
          </cell>
        </row>
        <row r="4272">
          <cell r="AC4272">
            <v>3</v>
          </cell>
        </row>
        <row r="4273">
          <cell r="AC4273">
            <v>3</v>
          </cell>
        </row>
        <row r="4274">
          <cell r="AC4274">
            <v>0</v>
          </cell>
        </row>
        <row r="4275">
          <cell r="AC4275">
            <v>0</v>
          </cell>
        </row>
        <row r="4276">
          <cell r="AC4276">
            <v>0</v>
          </cell>
        </row>
        <row r="4277">
          <cell r="AC4277">
            <v>55</v>
          </cell>
        </row>
        <row r="4278">
          <cell r="C4278" t="str">
            <v>753</v>
          </cell>
          <cell r="AC4278">
            <v>52</v>
          </cell>
          <cell r="AH4278" t="str">
            <v>Other</v>
          </cell>
        </row>
        <row r="4279">
          <cell r="AC4279">
            <v>42</v>
          </cell>
        </row>
        <row r="4280">
          <cell r="AC4280">
            <v>32</v>
          </cell>
        </row>
        <row r="4281">
          <cell r="AC4281">
            <v>17</v>
          </cell>
        </row>
        <row r="4282">
          <cell r="AC4282">
            <v>13</v>
          </cell>
        </row>
        <row r="4283">
          <cell r="AC4283">
            <v>4</v>
          </cell>
        </row>
        <row r="4284">
          <cell r="AC4284">
            <v>6</v>
          </cell>
        </row>
        <row r="4285">
          <cell r="AC4285">
            <v>3</v>
          </cell>
        </row>
        <row r="4286">
          <cell r="AC4286">
            <v>0</v>
          </cell>
        </row>
        <row r="4287">
          <cell r="AC4287">
            <v>172</v>
          </cell>
        </row>
        <row r="4288">
          <cell r="C4288" t="str">
            <v>754</v>
          </cell>
          <cell r="AC4288">
            <v>67</v>
          </cell>
          <cell r="AH4288" t="str">
            <v>Other</v>
          </cell>
        </row>
        <row r="4289">
          <cell r="AC4289">
            <v>36</v>
          </cell>
        </row>
        <row r="4290">
          <cell r="AC4290">
            <v>43</v>
          </cell>
        </row>
        <row r="4291">
          <cell r="AC4291">
            <v>4</v>
          </cell>
        </row>
        <row r="4292">
          <cell r="AC4292">
            <v>15</v>
          </cell>
        </row>
        <row r="4293">
          <cell r="AC4293">
            <v>3</v>
          </cell>
        </row>
        <row r="4294">
          <cell r="AC4294">
            <v>3</v>
          </cell>
        </row>
        <row r="4295">
          <cell r="AC4295">
            <v>6</v>
          </cell>
        </row>
        <row r="4296">
          <cell r="AC4296">
            <v>0</v>
          </cell>
        </row>
        <row r="4297">
          <cell r="AC4297">
            <v>171</v>
          </cell>
        </row>
        <row r="4298">
          <cell r="C4298" t="str">
            <v>755</v>
          </cell>
          <cell r="AC4298">
            <v>3</v>
          </cell>
          <cell r="AH4298" t="str">
            <v>Other</v>
          </cell>
        </row>
        <row r="4299">
          <cell r="AC4299">
            <v>0</v>
          </cell>
        </row>
        <row r="4300">
          <cell r="AC4300">
            <v>0</v>
          </cell>
        </row>
        <row r="4301">
          <cell r="AC4301">
            <v>0</v>
          </cell>
        </row>
        <row r="4302">
          <cell r="AC4302">
            <v>0</v>
          </cell>
        </row>
        <row r="4303">
          <cell r="AC4303">
            <v>0</v>
          </cell>
        </row>
        <row r="4304">
          <cell r="AC4304">
            <v>0</v>
          </cell>
        </row>
        <row r="4305">
          <cell r="AC4305">
            <v>0</v>
          </cell>
        </row>
        <row r="4306">
          <cell r="AC4306">
            <v>0</v>
          </cell>
        </row>
        <row r="4307">
          <cell r="AC4307">
            <v>5</v>
          </cell>
        </row>
        <row r="4308">
          <cell r="C4308" t="str">
            <v>755</v>
          </cell>
          <cell r="AC4308">
            <v>22</v>
          </cell>
          <cell r="AH4308" t="str">
            <v>Other</v>
          </cell>
        </row>
        <row r="4309">
          <cell r="AC4309">
            <v>10</v>
          </cell>
        </row>
        <row r="4310">
          <cell r="AC4310">
            <v>6</v>
          </cell>
        </row>
        <row r="4311">
          <cell r="AC4311">
            <v>0</v>
          </cell>
        </row>
        <row r="4312">
          <cell r="AC4312">
            <v>10</v>
          </cell>
        </row>
        <row r="4313">
          <cell r="AC4313">
            <v>0</v>
          </cell>
        </row>
        <row r="4314">
          <cell r="AC4314">
            <v>0</v>
          </cell>
        </row>
        <row r="4315">
          <cell r="AC4315">
            <v>4</v>
          </cell>
        </row>
        <row r="4316">
          <cell r="AC4316">
            <v>0</v>
          </cell>
        </row>
        <row r="4317">
          <cell r="AC4317">
            <v>50</v>
          </cell>
        </row>
        <row r="4318">
          <cell r="C4318" t="str">
            <v>760</v>
          </cell>
          <cell r="AC4318">
            <v>20</v>
          </cell>
          <cell r="AH4318" t="str">
            <v>Other</v>
          </cell>
        </row>
        <row r="4319">
          <cell r="AC4319">
            <v>12</v>
          </cell>
        </row>
        <row r="4320">
          <cell r="AC4320">
            <v>8</v>
          </cell>
        </row>
        <row r="4321">
          <cell r="AC4321">
            <v>4</v>
          </cell>
        </row>
        <row r="4322">
          <cell r="AC4322">
            <v>3</v>
          </cell>
        </row>
        <row r="4323">
          <cell r="AC4323">
            <v>0</v>
          </cell>
        </row>
        <row r="4324">
          <cell r="AC4324">
            <v>0</v>
          </cell>
        </row>
        <row r="4325">
          <cell r="AC4325">
            <v>12</v>
          </cell>
        </row>
        <row r="4326">
          <cell r="AC4326">
            <v>0</v>
          </cell>
        </row>
        <row r="4327">
          <cell r="AC4327">
            <v>65</v>
          </cell>
        </row>
        <row r="4328">
          <cell r="C4328" t="str">
            <v>771</v>
          </cell>
          <cell r="AC4328">
            <v>2404</v>
          </cell>
          <cell r="AH4328" t="str">
            <v>Other</v>
          </cell>
        </row>
        <row r="4329">
          <cell r="AC4329">
            <v>1700</v>
          </cell>
        </row>
        <row r="4330">
          <cell r="AC4330">
            <v>1090</v>
          </cell>
        </row>
        <row r="4331">
          <cell r="AC4331">
            <v>329</v>
          </cell>
        </row>
        <row r="4332">
          <cell r="AC4332">
            <v>559</v>
          </cell>
        </row>
        <row r="4333">
          <cell r="AC4333">
            <v>98</v>
          </cell>
        </row>
        <row r="4334">
          <cell r="AC4334">
            <v>47</v>
          </cell>
        </row>
        <row r="4335">
          <cell r="AC4335">
            <v>109</v>
          </cell>
        </row>
        <row r="4336">
          <cell r="AC4336">
            <v>3</v>
          </cell>
        </row>
        <row r="4337">
          <cell r="AC4337">
            <v>6343</v>
          </cell>
        </row>
        <row r="4338">
          <cell r="C4338" t="str">
            <v>771</v>
          </cell>
          <cell r="AC4338">
            <v>14</v>
          </cell>
          <cell r="AH4338" t="str">
            <v>Other</v>
          </cell>
        </row>
        <row r="4339">
          <cell r="AC4339">
            <v>9</v>
          </cell>
        </row>
        <row r="4340">
          <cell r="AC4340">
            <v>5</v>
          </cell>
        </row>
        <row r="4341">
          <cell r="AC4341">
            <v>3</v>
          </cell>
        </row>
        <row r="4342">
          <cell r="AC4342">
            <v>3</v>
          </cell>
        </row>
        <row r="4343">
          <cell r="AC4343">
            <v>0</v>
          </cell>
        </row>
        <row r="4344">
          <cell r="AC4344">
            <v>0</v>
          </cell>
        </row>
        <row r="4345">
          <cell r="AC4345">
            <v>0</v>
          </cell>
        </row>
        <row r="4346">
          <cell r="AC4346">
            <v>0</v>
          </cell>
        </row>
        <row r="4347">
          <cell r="AC4347">
            <v>37</v>
          </cell>
        </row>
        <row r="4348">
          <cell r="C4348" t="str">
            <v>771</v>
          </cell>
          <cell r="AC4348">
            <v>212</v>
          </cell>
          <cell r="AH4348" t="str">
            <v>Other</v>
          </cell>
        </row>
        <row r="4349">
          <cell r="AC4349">
            <v>124</v>
          </cell>
        </row>
        <row r="4350">
          <cell r="AC4350">
            <v>88</v>
          </cell>
        </row>
        <row r="4351">
          <cell r="AC4351">
            <v>17</v>
          </cell>
        </row>
        <row r="4352">
          <cell r="AC4352">
            <v>56</v>
          </cell>
        </row>
        <row r="4353">
          <cell r="AC4353">
            <v>4</v>
          </cell>
        </row>
        <row r="4354">
          <cell r="AC4354">
            <v>5</v>
          </cell>
        </row>
        <row r="4355">
          <cell r="AC4355">
            <v>10</v>
          </cell>
        </row>
        <row r="4356">
          <cell r="AC4356">
            <v>0</v>
          </cell>
        </row>
        <row r="4357">
          <cell r="AC4357">
            <v>520</v>
          </cell>
        </row>
        <row r="4358">
          <cell r="C4358" t="str">
            <v>772</v>
          </cell>
          <cell r="AC4358">
            <v>113</v>
          </cell>
          <cell r="AH4358" t="str">
            <v>Other</v>
          </cell>
        </row>
        <row r="4359">
          <cell r="AC4359">
            <v>98</v>
          </cell>
        </row>
        <row r="4360">
          <cell r="AC4360">
            <v>110</v>
          </cell>
        </row>
        <row r="4361">
          <cell r="AC4361">
            <v>16</v>
          </cell>
        </row>
        <row r="4362">
          <cell r="AC4362">
            <v>30</v>
          </cell>
        </row>
        <row r="4363">
          <cell r="AC4363">
            <v>10</v>
          </cell>
        </row>
        <row r="4364">
          <cell r="AC4364">
            <v>3</v>
          </cell>
        </row>
        <row r="4365">
          <cell r="AC4365">
            <v>6</v>
          </cell>
        </row>
        <row r="4366">
          <cell r="AC4366">
            <v>0</v>
          </cell>
        </row>
        <row r="4367">
          <cell r="AC4367">
            <v>388</v>
          </cell>
        </row>
        <row r="4368">
          <cell r="C4368" t="str">
            <v>801</v>
          </cell>
          <cell r="AC4368">
            <v>808</v>
          </cell>
          <cell r="AH4368" t="str">
            <v>Other</v>
          </cell>
        </row>
        <row r="4369">
          <cell r="AC4369">
            <v>421</v>
          </cell>
        </row>
        <row r="4370">
          <cell r="AC4370">
            <v>265</v>
          </cell>
        </row>
        <row r="4371">
          <cell r="AC4371">
            <v>33</v>
          </cell>
        </row>
        <row r="4372">
          <cell r="AC4372">
            <v>51</v>
          </cell>
        </row>
        <row r="4373">
          <cell r="AC4373">
            <v>6</v>
          </cell>
        </row>
        <row r="4374">
          <cell r="AC4374">
            <v>3</v>
          </cell>
        </row>
        <row r="4375">
          <cell r="AC4375">
            <v>20</v>
          </cell>
        </row>
        <row r="4376">
          <cell r="AC4376">
            <v>0</v>
          </cell>
        </row>
        <row r="4377">
          <cell r="AC4377">
            <v>1608</v>
          </cell>
        </row>
        <row r="4378">
          <cell r="C4378" t="str">
            <v>802</v>
          </cell>
          <cell r="AC4378">
            <v>129</v>
          </cell>
          <cell r="AH4378" t="str">
            <v>Other</v>
          </cell>
        </row>
        <row r="4379">
          <cell r="AC4379">
            <v>68</v>
          </cell>
        </row>
        <row r="4380">
          <cell r="AC4380">
            <v>51</v>
          </cell>
        </row>
        <row r="4381">
          <cell r="AC4381">
            <v>57</v>
          </cell>
        </row>
        <row r="4382">
          <cell r="AC4382">
            <v>36</v>
          </cell>
        </row>
        <row r="4383">
          <cell r="AC4383">
            <v>8</v>
          </cell>
        </row>
        <row r="4384">
          <cell r="AC4384">
            <v>6</v>
          </cell>
        </row>
        <row r="4385">
          <cell r="AC4385">
            <v>3</v>
          </cell>
        </row>
        <row r="4386">
          <cell r="AC4386">
            <v>0</v>
          </cell>
        </row>
        <row r="4387">
          <cell r="AC4387">
            <v>348</v>
          </cell>
        </row>
        <row r="4388">
          <cell r="C4388" t="str">
            <v>802</v>
          </cell>
          <cell r="AC4388">
            <v>74</v>
          </cell>
          <cell r="AH4388" t="str">
            <v>Other</v>
          </cell>
        </row>
        <row r="4389">
          <cell r="AC4389">
            <v>66</v>
          </cell>
        </row>
        <row r="4390">
          <cell r="AC4390">
            <v>50</v>
          </cell>
        </row>
        <row r="4391">
          <cell r="AC4391">
            <v>22</v>
          </cell>
        </row>
        <row r="4392">
          <cell r="AC4392">
            <v>19</v>
          </cell>
        </row>
        <row r="4393">
          <cell r="AC4393">
            <v>3</v>
          </cell>
        </row>
        <row r="4394">
          <cell r="AC4394">
            <v>4</v>
          </cell>
        </row>
        <row r="4395">
          <cell r="AC4395">
            <v>0</v>
          </cell>
        </row>
        <row r="4396">
          <cell r="AC4396">
            <v>0</v>
          </cell>
        </row>
        <row r="4397">
          <cell r="AC4397">
            <v>245</v>
          </cell>
        </row>
        <row r="4398">
          <cell r="C4398" t="str">
            <v>802</v>
          </cell>
          <cell r="AC4398">
            <v>153</v>
          </cell>
          <cell r="AH4398" t="str">
            <v>Other</v>
          </cell>
        </row>
        <row r="4399">
          <cell r="AC4399">
            <v>132</v>
          </cell>
        </row>
        <row r="4400">
          <cell r="AC4400">
            <v>93</v>
          </cell>
        </row>
        <row r="4401">
          <cell r="AC4401">
            <v>48</v>
          </cell>
        </row>
        <row r="4402">
          <cell r="AC4402">
            <v>48</v>
          </cell>
        </row>
        <row r="4403">
          <cell r="AC4403">
            <v>16</v>
          </cell>
        </row>
        <row r="4404">
          <cell r="AC4404">
            <v>5</v>
          </cell>
        </row>
        <row r="4405">
          <cell r="AC4405">
            <v>5</v>
          </cell>
        </row>
        <row r="4406">
          <cell r="AC4406">
            <v>0</v>
          </cell>
        </row>
        <row r="4407">
          <cell r="AC4407">
            <v>503</v>
          </cell>
        </row>
        <row r="4408">
          <cell r="C4408" t="str">
            <v>802</v>
          </cell>
          <cell r="AC4408">
            <v>52</v>
          </cell>
          <cell r="AH4408" t="str">
            <v>Other</v>
          </cell>
        </row>
        <row r="4409">
          <cell r="AC4409">
            <v>29</v>
          </cell>
        </row>
        <row r="4410">
          <cell r="AC4410">
            <v>13</v>
          </cell>
        </row>
        <row r="4411">
          <cell r="AC4411">
            <v>4</v>
          </cell>
        </row>
        <row r="4412">
          <cell r="AC4412">
            <v>16</v>
          </cell>
        </row>
        <row r="4413">
          <cell r="AC4413">
            <v>3</v>
          </cell>
        </row>
        <row r="4414">
          <cell r="AC4414">
            <v>0</v>
          </cell>
        </row>
        <row r="4415">
          <cell r="AC4415">
            <v>0</v>
          </cell>
        </row>
        <row r="4416">
          <cell r="AC4416">
            <v>0</v>
          </cell>
        </row>
        <row r="4417">
          <cell r="AC4417">
            <v>127</v>
          </cell>
        </row>
        <row r="4418">
          <cell r="C4418" t="str">
            <v>810</v>
          </cell>
          <cell r="AC4418">
            <v>3124</v>
          </cell>
          <cell r="AH4418" t="str">
            <v>Other</v>
          </cell>
        </row>
        <row r="4419">
          <cell r="AC4419">
            <v>2447</v>
          </cell>
        </row>
        <row r="4420">
          <cell r="AC4420">
            <v>2080</v>
          </cell>
        </row>
        <row r="4421">
          <cell r="AC4421">
            <v>428</v>
          </cell>
        </row>
        <row r="4422">
          <cell r="AC4422">
            <v>795</v>
          </cell>
        </row>
        <row r="4423">
          <cell r="AC4423">
            <v>121</v>
          </cell>
        </row>
        <row r="4424">
          <cell r="AC4424">
            <v>52</v>
          </cell>
        </row>
        <row r="4425">
          <cell r="AC4425">
            <v>178</v>
          </cell>
        </row>
        <row r="4426">
          <cell r="AC4426">
            <v>15</v>
          </cell>
        </row>
        <row r="4427">
          <cell r="AC4427">
            <v>9245</v>
          </cell>
        </row>
        <row r="4428">
          <cell r="C4428" t="str">
            <v>810</v>
          </cell>
          <cell r="AC4428">
            <v>229</v>
          </cell>
          <cell r="AH4428" t="str">
            <v>Other</v>
          </cell>
        </row>
        <row r="4429">
          <cell r="AC4429">
            <v>145</v>
          </cell>
        </row>
        <row r="4430">
          <cell r="AC4430">
            <v>85</v>
          </cell>
        </row>
        <row r="4431">
          <cell r="AC4431">
            <v>30</v>
          </cell>
        </row>
        <row r="4432">
          <cell r="AC4432">
            <v>27</v>
          </cell>
        </row>
        <row r="4433">
          <cell r="AC4433">
            <v>7</v>
          </cell>
        </row>
        <row r="4434">
          <cell r="AC4434">
            <v>4</v>
          </cell>
        </row>
        <row r="4435">
          <cell r="AC4435">
            <v>19</v>
          </cell>
        </row>
        <row r="4436">
          <cell r="AC4436">
            <v>0</v>
          </cell>
        </row>
        <row r="4437">
          <cell r="AC4437">
            <v>558</v>
          </cell>
        </row>
        <row r="4438">
          <cell r="C4438" t="str">
            <v>821</v>
          </cell>
          <cell r="AC4438">
            <v>2016</v>
          </cell>
          <cell r="AH4438" t="str">
            <v>Other</v>
          </cell>
        </row>
        <row r="4439">
          <cell r="AC4439">
            <v>1490</v>
          </cell>
        </row>
        <row r="4440">
          <cell r="AC4440">
            <v>1137</v>
          </cell>
        </row>
        <row r="4441">
          <cell r="AC4441">
            <v>255</v>
          </cell>
        </row>
        <row r="4442">
          <cell r="AC4442">
            <v>490</v>
          </cell>
        </row>
        <row r="4443">
          <cell r="AC4443">
            <v>60</v>
          </cell>
        </row>
        <row r="4444">
          <cell r="AC4444">
            <v>22</v>
          </cell>
        </row>
        <row r="4445">
          <cell r="AC4445">
            <v>95</v>
          </cell>
        </row>
        <row r="4446">
          <cell r="AC4446">
            <v>3</v>
          </cell>
        </row>
        <row r="4447">
          <cell r="AC4447">
            <v>5580</v>
          </cell>
        </row>
        <row r="4448">
          <cell r="C4448" t="str">
            <v>821</v>
          </cell>
          <cell r="AC4448">
            <v>1188</v>
          </cell>
          <cell r="AH4448" t="str">
            <v>Other</v>
          </cell>
        </row>
        <row r="4449">
          <cell r="AC4449">
            <v>886</v>
          </cell>
        </row>
        <row r="4450">
          <cell r="AC4450">
            <v>587</v>
          </cell>
        </row>
        <row r="4451">
          <cell r="AC4451">
            <v>179</v>
          </cell>
        </row>
        <row r="4452">
          <cell r="AC4452">
            <v>297</v>
          </cell>
        </row>
        <row r="4453">
          <cell r="AC4453">
            <v>51</v>
          </cell>
        </row>
        <row r="4454">
          <cell r="AC4454">
            <v>16</v>
          </cell>
        </row>
        <row r="4455">
          <cell r="AC4455">
            <v>64</v>
          </cell>
        </row>
        <row r="4456">
          <cell r="AC4456">
            <v>0</v>
          </cell>
        </row>
        <row r="4457">
          <cell r="AC4457">
            <v>3258</v>
          </cell>
        </row>
        <row r="4458">
          <cell r="C4458" t="str">
            <v>821</v>
          </cell>
          <cell r="AC4458">
            <v>3820</v>
          </cell>
          <cell r="AH4458" t="str">
            <v>Other</v>
          </cell>
        </row>
        <row r="4459">
          <cell r="AC4459">
            <v>2863</v>
          </cell>
        </row>
        <row r="4460">
          <cell r="AC4460">
            <v>2002</v>
          </cell>
        </row>
        <row r="4461">
          <cell r="AC4461">
            <v>501</v>
          </cell>
        </row>
        <row r="4462">
          <cell r="AC4462">
            <v>823</v>
          </cell>
        </row>
        <row r="4463">
          <cell r="AC4463">
            <v>113</v>
          </cell>
        </row>
        <row r="4464">
          <cell r="AC4464">
            <v>66</v>
          </cell>
        </row>
        <row r="4465">
          <cell r="AC4465">
            <v>204</v>
          </cell>
        </row>
        <row r="4466">
          <cell r="AC4466">
            <v>5</v>
          </cell>
        </row>
        <row r="4467">
          <cell r="AC4467">
            <v>10394</v>
          </cell>
        </row>
        <row r="4468">
          <cell r="C4468" t="str">
            <v>822</v>
          </cell>
          <cell r="AC4468">
            <v>444</v>
          </cell>
          <cell r="AH4468" t="str">
            <v>Other</v>
          </cell>
        </row>
        <row r="4469">
          <cell r="AC4469">
            <v>399</v>
          </cell>
        </row>
        <row r="4470">
          <cell r="AC4470">
            <v>179</v>
          </cell>
        </row>
        <row r="4471">
          <cell r="AC4471">
            <v>51</v>
          </cell>
        </row>
        <row r="4472">
          <cell r="AC4472">
            <v>79</v>
          </cell>
        </row>
        <row r="4473">
          <cell r="AC4473">
            <v>10</v>
          </cell>
        </row>
        <row r="4474">
          <cell r="AC4474">
            <v>3</v>
          </cell>
        </row>
        <row r="4475">
          <cell r="AC4475">
            <v>24</v>
          </cell>
        </row>
        <row r="4476">
          <cell r="AC4476">
            <v>3</v>
          </cell>
        </row>
        <row r="4477">
          <cell r="AC4477">
            <v>1196</v>
          </cell>
        </row>
        <row r="4478">
          <cell r="C4478" t="str">
            <v>840</v>
          </cell>
          <cell r="AC4478">
            <v>343</v>
          </cell>
          <cell r="AH4478" t="str">
            <v>Other</v>
          </cell>
        </row>
        <row r="4479">
          <cell r="AC4479">
            <v>289</v>
          </cell>
        </row>
        <row r="4480">
          <cell r="AC4480">
            <v>167</v>
          </cell>
        </row>
        <row r="4481">
          <cell r="AC4481">
            <v>66</v>
          </cell>
        </row>
        <row r="4482">
          <cell r="AC4482">
            <v>96</v>
          </cell>
        </row>
        <row r="4483">
          <cell r="AC4483">
            <v>12</v>
          </cell>
        </row>
        <row r="4484">
          <cell r="AC4484">
            <v>5</v>
          </cell>
        </row>
        <row r="4485">
          <cell r="AC4485">
            <v>20</v>
          </cell>
        </row>
        <row r="4486">
          <cell r="AC4486">
            <v>3</v>
          </cell>
        </row>
        <row r="4487">
          <cell r="AC4487">
            <v>1000</v>
          </cell>
        </row>
        <row r="4488">
          <cell r="C4488" t="str">
            <v>840</v>
          </cell>
          <cell r="AC4488">
            <v>14</v>
          </cell>
          <cell r="AH4488" t="str">
            <v>Other</v>
          </cell>
        </row>
        <row r="4489">
          <cell r="AC4489">
            <v>14</v>
          </cell>
        </row>
        <row r="4490">
          <cell r="AC4490">
            <v>11</v>
          </cell>
        </row>
        <row r="4491">
          <cell r="AC4491">
            <v>4</v>
          </cell>
        </row>
        <row r="4492">
          <cell r="AC4492">
            <v>7</v>
          </cell>
        </row>
        <row r="4493">
          <cell r="AC4493">
            <v>3</v>
          </cell>
        </row>
        <row r="4494">
          <cell r="AC4494">
            <v>0</v>
          </cell>
        </row>
        <row r="4495">
          <cell r="AC4495">
            <v>0</v>
          </cell>
        </row>
        <row r="4496">
          <cell r="AC4496">
            <v>0</v>
          </cell>
        </row>
        <row r="4497">
          <cell r="AC4497">
            <v>49</v>
          </cell>
        </row>
        <row r="4498">
          <cell r="C4498" t="str">
            <v>851</v>
          </cell>
          <cell r="AC4498">
            <v>14843</v>
          </cell>
          <cell r="AH4498" t="str">
            <v>Other</v>
          </cell>
        </row>
        <row r="4499">
          <cell r="AC4499">
            <v>11683</v>
          </cell>
        </row>
        <row r="4500">
          <cell r="AC4500">
            <v>9051</v>
          </cell>
        </row>
        <row r="4501">
          <cell r="AC4501">
            <v>3229</v>
          </cell>
        </row>
        <row r="4502">
          <cell r="AC4502">
            <v>4352</v>
          </cell>
        </row>
        <row r="4503">
          <cell r="AC4503">
            <v>904</v>
          </cell>
        </row>
        <row r="4504">
          <cell r="AC4504">
            <v>276</v>
          </cell>
        </row>
        <row r="4505">
          <cell r="AC4505">
            <v>758</v>
          </cell>
        </row>
        <row r="4506">
          <cell r="AC4506">
            <v>19</v>
          </cell>
        </row>
        <row r="4507">
          <cell r="AC4507">
            <v>45108</v>
          </cell>
        </row>
        <row r="4508">
          <cell r="C4508" t="str">
            <v>851</v>
          </cell>
          <cell r="AC4508">
            <v>6494</v>
          </cell>
          <cell r="AH4508" t="str">
            <v>Other</v>
          </cell>
        </row>
        <row r="4509">
          <cell r="AC4509">
            <v>4526</v>
          </cell>
        </row>
        <row r="4510">
          <cell r="AC4510">
            <v>3469</v>
          </cell>
        </row>
        <row r="4511">
          <cell r="AC4511">
            <v>1395</v>
          </cell>
        </row>
        <row r="4512">
          <cell r="AC4512">
            <v>1633</v>
          </cell>
        </row>
        <row r="4513">
          <cell r="AC4513">
            <v>366</v>
          </cell>
        </row>
        <row r="4514">
          <cell r="AC4514">
            <v>72</v>
          </cell>
        </row>
        <row r="4515">
          <cell r="AC4515">
            <v>376</v>
          </cell>
        </row>
        <row r="4516">
          <cell r="AC4516">
            <v>13</v>
          </cell>
        </row>
        <row r="4517">
          <cell r="AC4517">
            <v>18337</v>
          </cell>
        </row>
        <row r="4518">
          <cell r="C4518" t="str">
            <v>852</v>
          </cell>
          <cell r="AC4518">
            <v>1022</v>
          </cell>
          <cell r="AH4518" t="str">
            <v>Other</v>
          </cell>
        </row>
        <row r="4519">
          <cell r="AC4519">
            <v>605</v>
          </cell>
        </row>
        <row r="4520">
          <cell r="AC4520">
            <v>484</v>
          </cell>
        </row>
        <row r="4521">
          <cell r="AC4521">
            <v>119</v>
          </cell>
        </row>
        <row r="4522">
          <cell r="AC4522">
            <v>191</v>
          </cell>
        </row>
        <row r="4523">
          <cell r="AC4523">
            <v>23</v>
          </cell>
        </row>
        <row r="4524">
          <cell r="AC4524">
            <v>6</v>
          </cell>
        </row>
        <row r="4525">
          <cell r="AC4525">
            <v>40</v>
          </cell>
        </row>
        <row r="4526">
          <cell r="AC4526">
            <v>0</v>
          </cell>
        </row>
        <row r="4527">
          <cell r="AC4527">
            <v>2483</v>
          </cell>
        </row>
        <row r="4528">
          <cell r="C4528" t="str">
            <v>853</v>
          </cell>
          <cell r="AC4528">
            <v>5343</v>
          </cell>
          <cell r="AH4528" t="str">
            <v>Other</v>
          </cell>
        </row>
        <row r="4529">
          <cell r="AC4529">
            <v>3981</v>
          </cell>
        </row>
        <row r="4530">
          <cell r="AC4530">
            <v>3233</v>
          </cell>
        </row>
        <row r="4531">
          <cell r="AC4531">
            <v>1050</v>
          </cell>
        </row>
        <row r="4532">
          <cell r="AC4532">
            <v>1547</v>
          </cell>
        </row>
        <row r="4533">
          <cell r="AC4533">
            <v>209</v>
          </cell>
        </row>
        <row r="4534">
          <cell r="AC4534">
            <v>77</v>
          </cell>
        </row>
        <row r="4535">
          <cell r="AC4535">
            <v>264</v>
          </cell>
        </row>
        <row r="4536">
          <cell r="AC4536">
            <v>0</v>
          </cell>
        </row>
        <row r="4537">
          <cell r="AC4537">
            <v>15712</v>
          </cell>
        </row>
        <row r="4538">
          <cell r="C4538" t="str">
            <v>853</v>
          </cell>
          <cell r="AC4538">
            <v>1215</v>
          </cell>
          <cell r="AH4538" t="str">
            <v>Other</v>
          </cell>
        </row>
        <row r="4539">
          <cell r="AC4539">
            <v>965</v>
          </cell>
        </row>
        <row r="4540">
          <cell r="AC4540">
            <v>604</v>
          </cell>
        </row>
        <row r="4541">
          <cell r="AC4541">
            <v>146</v>
          </cell>
        </row>
        <row r="4542">
          <cell r="AC4542">
            <v>240</v>
          </cell>
        </row>
        <row r="4543">
          <cell r="AC4543">
            <v>36</v>
          </cell>
        </row>
        <row r="4544">
          <cell r="AC4544">
            <v>19</v>
          </cell>
        </row>
        <row r="4545">
          <cell r="AC4545">
            <v>31</v>
          </cell>
        </row>
        <row r="4546">
          <cell r="AC4546">
            <v>0</v>
          </cell>
        </row>
        <row r="4547">
          <cell r="AC4547">
            <v>3252</v>
          </cell>
        </row>
        <row r="4548">
          <cell r="C4548" t="str">
            <v>853</v>
          </cell>
          <cell r="AC4548">
            <v>2191</v>
          </cell>
          <cell r="AH4548" t="str">
            <v>Other</v>
          </cell>
        </row>
        <row r="4549">
          <cell r="AC4549">
            <v>1767</v>
          </cell>
        </row>
        <row r="4550">
          <cell r="AC4550">
            <v>1201</v>
          </cell>
        </row>
        <row r="4551">
          <cell r="AC4551">
            <v>549</v>
          </cell>
        </row>
        <row r="4552">
          <cell r="AC4552">
            <v>888</v>
          </cell>
        </row>
        <row r="4553">
          <cell r="AC4553">
            <v>81</v>
          </cell>
        </row>
        <row r="4554">
          <cell r="AC4554">
            <v>26</v>
          </cell>
        </row>
        <row r="4555">
          <cell r="AC4555">
            <v>115</v>
          </cell>
        </row>
        <row r="4556">
          <cell r="AC4556">
            <v>0</v>
          </cell>
        </row>
        <row r="4557">
          <cell r="AC4557">
            <v>6820</v>
          </cell>
        </row>
        <row r="4558">
          <cell r="C4558" t="str">
            <v>853</v>
          </cell>
          <cell r="AC4558">
            <v>1644</v>
          </cell>
          <cell r="AH4558" t="str">
            <v>Other</v>
          </cell>
        </row>
        <row r="4559">
          <cell r="AC4559">
            <v>1912</v>
          </cell>
        </row>
        <row r="4560">
          <cell r="AC4560">
            <v>859</v>
          </cell>
        </row>
        <row r="4561">
          <cell r="AC4561">
            <v>355</v>
          </cell>
        </row>
        <row r="4562">
          <cell r="AC4562">
            <v>553</v>
          </cell>
        </row>
        <row r="4563">
          <cell r="AC4563">
            <v>65</v>
          </cell>
        </row>
        <row r="4564">
          <cell r="AC4564">
            <v>20</v>
          </cell>
        </row>
        <row r="4565">
          <cell r="AC4565">
            <v>71</v>
          </cell>
        </row>
        <row r="4566">
          <cell r="AC4566">
            <v>0</v>
          </cell>
        </row>
        <row r="4567">
          <cell r="AC4567">
            <v>5477</v>
          </cell>
        </row>
        <row r="4568">
          <cell r="C4568" t="str">
            <v>853</v>
          </cell>
          <cell r="AC4568">
            <v>8033</v>
          </cell>
          <cell r="AH4568" t="str">
            <v>Other</v>
          </cell>
        </row>
        <row r="4569">
          <cell r="AC4569">
            <v>6496</v>
          </cell>
        </row>
        <row r="4570">
          <cell r="AC4570">
            <v>4556</v>
          </cell>
        </row>
        <row r="4571">
          <cell r="AC4571">
            <v>1508</v>
          </cell>
        </row>
        <row r="4572">
          <cell r="AC4572">
            <v>2111</v>
          </cell>
        </row>
        <row r="4573">
          <cell r="AC4573">
            <v>404</v>
          </cell>
        </row>
        <row r="4574">
          <cell r="AC4574">
            <v>120</v>
          </cell>
        </row>
        <row r="4575">
          <cell r="AC4575">
            <v>410</v>
          </cell>
        </row>
        <row r="4576">
          <cell r="AC4576">
            <v>15</v>
          </cell>
        </row>
        <row r="4577">
          <cell r="AC4577">
            <v>23644</v>
          </cell>
        </row>
        <row r="4578">
          <cell r="C4578" t="str">
            <v>859</v>
          </cell>
          <cell r="AC4578">
            <v>7</v>
          </cell>
          <cell r="AH4578" t="str">
            <v>Other</v>
          </cell>
        </row>
        <row r="4579">
          <cell r="AC4579">
            <v>4</v>
          </cell>
        </row>
        <row r="4580">
          <cell r="AC4580">
            <v>11</v>
          </cell>
        </row>
        <row r="4581">
          <cell r="AC4581">
            <v>3</v>
          </cell>
        </row>
        <row r="4582">
          <cell r="AC4582">
            <v>8</v>
          </cell>
        </row>
        <row r="4583">
          <cell r="AC4583">
            <v>3</v>
          </cell>
        </row>
        <row r="4584">
          <cell r="AC4584">
            <v>0</v>
          </cell>
        </row>
        <row r="4585">
          <cell r="AC4585">
            <v>0</v>
          </cell>
        </row>
        <row r="4586">
          <cell r="AC4586">
            <v>3</v>
          </cell>
        </row>
        <row r="4587">
          <cell r="AC4587">
            <v>33</v>
          </cell>
        </row>
        <row r="4588">
          <cell r="C4588" t="str">
            <v>859</v>
          </cell>
          <cell r="AC4588">
            <v>497</v>
          </cell>
          <cell r="AH4588" t="str">
            <v>Other</v>
          </cell>
        </row>
        <row r="4589">
          <cell r="AC4589">
            <v>366</v>
          </cell>
        </row>
        <row r="4590">
          <cell r="AC4590">
            <v>341</v>
          </cell>
        </row>
        <row r="4591">
          <cell r="AC4591">
            <v>91</v>
          </cell>
        </row>
        <row r="4592">
          <cell r="AC4592">
            <v>127</v>
          </cell>
        </row>
        <row r="4593">
          <cell r="AC4593">
            <v>28</v>
          </cell>
        </row>
        <row r="4594">
          <cell r="AC4594">
            <v>9</v>
          </cell>
        </row>
        <row r="4595">
          <cell r="AC4595">
            <v>31</v>
          </cell>
        </row>
        <row r="4596">
          <cell r="AC4596">
            <v>0</v>
          </cell>
        </row>
        <row r="4597">
          <cell r="AC4597">
            <v>1491</v>
          </cell>
        </row>
        <row r="4598">
          <cell r="C4598" t="str">
            <v>860</v>
          </cell>
          <cell r="AC4598">
            <v>593</v>
          </cell>
          <cell r="AH4598" t="str">
            <v>Other</v>
          </cell>
        </row>
        <row r="4599">
          <cell r="AC4599">
            <v>567</v>
          </cell>
        </row>
        <row r="4600">
          <cell r="AC4600">
            <v>300</v>
          </cell>
        </row>
        <row r="4601">
          <cell r="AC4601">
            <v>196</v>
          </cell>
        </row>
        <row r="4602">
          <cell r="AC4602">
            <v>128</v>
          </cell>
        </row>
        <row r="4603">
          <cell r="AC4603">
            <v>35</v>
          </cell>
        </row>
        <row r="4604">
          <cell r="AC4604">
            <v>6</v>
          </cell>
        </row>
        <row r="4605">
          <cell r="AC4605">
            <v>15</v>
          </cell>
        </row>
        <row r="4606">
          <cell r="AC4606">
            <v>0</v>
          </cell>
        </row>
        <row r="4607">
          <cell r="AC4607">
            <v>1843</v>
          </cell>
        </row>
        <row r="4608">
          <cell r="C4608" t="str">
            <v>860</v>
          </cell>
          <cell r="AC4608">
            <v>248</v>
          </cell>
          <cell r="AH4608" t="str">
            <v>Other</v>
          </cell>
        </row>
        <row r="4609">
          <cell r="AC4609">
            <v>189</v>
          </cell>
        </row>
        <row r="4610">
          <cell r="AC4610">
            <v>186</v>
          </cell>
        </row>
        <row r="4611">
          <cell r="AC4611">
            <v>52</v>
          </cell>
        </row>
        <row r="4612">
          <cell r="AC4612">
            <v>79</v>
          </cell>
        </row>
        <row r="4613">
          <cell r="AC4613">
            <v>28</v>
          </cell>
        </row>
        <row r="4614">
          <cell r="AC4614">
            <v>25</v>
          </cell>
        </row>
        <row r="4615">
          <cell r="AC4615">
            <v>20</v>
          </cell>
        </row>
        <row r="4616">
          <cell r="AC4616">
            <v>0</v>
          </cell>
        </row>
        <row r="4617">
          <cell r="AC4617">
            <v>828</v>
          </cell>
        </row>
        <row r="4618">
          <cell r="C4618" t="str">
            <v>871</v>
          </cell>
          <cell r="AC4618">
            <v>4449</v>
          </cell>
          <cell r="AH4618" t="str">
            <v>Other</v>
          </cell>
        </row>
        <row r="4619">
          <cell r="AC4619">
            <v>2389</v>
          </cell>
        </row>
        <row r="4620">
          <cell r="AC4620">
            <v>2349</v>
          </cell>
        </row>
        <row r="4621">
          <cell r="AC4621">
            <v>433</v>
          </cell>
        </row>
        <row r="4622">
          <cell r="AC4622">
            <v>986</v>
          </cell>
        </row>
        <row r="4623">
          <cell r="AC4623">
            <v>209</v>
          </cell>
        </row>
        <row r="4624">
          <cell r="AC4624">
            <v>110</v>
          </cell>
        </row>
        <row r="4625">
          <cell r="AC4625">
            <v>107</v>
          </cell>
        </row>
        <row r="4626">
          <cell r="AC4626">
            <v>0</v>
          </cell>
        </row>
        <row r="4627">
          <cell r="AC4627">
            <v>11038</v>
          </cell>
        </row>
        <row r="4628">
          <cell r="C4628" t="str">
            <v>879</v>
          </cell>
          <cell r="AC4628">
            <v>1666</v>
          </cell>
          <cell r="AH4628" t="str">
            <v>Other</v>
          </cell>
        </row>
        <row r="4629">
          <cell r="AC4629">
            <v>1175</v>
          </cell>
        </row>
        <row r="4630">
          <cell r="AC4630">
            <v>908</v>
          </cell>
        </row>
        <row r="4631">
          <cell r="AC4631">
            <v>264</v>
          </cell>
        </row>
        <row r="4632">
          <cell r="AC4632">
            <v>289</v>
          </cell>
        </row>
        <row r="4633">
          <cell r="AC4633">
            <v>74</v>
          </cell>
        </row>
        <row r="4634">
          <cell r="AC4634">
            <v>60</v>
          </cell>
        </row>
        <row r="4635">
          <cell r="AC4635">
            <v>92</v>
          </cell>
        </row>
        <row r="4636">
          <cell r="AC4636">
            <v>3</v>
          </cell>
        </row>
        <row r="4637">
          <cell r="AC4637">
            <v>4525</v>
          </cell>
        </row>
        <row r="4638">
          <cell r="C4638" t="str">
            <v>891</v>
          </cell>
          <cell r="AC4638">
            <v>41</v>
          </cell>
          <cell r="AH4638" t="str">
            <v>Other</v>
          </cell>
        </row>
        <row r="4639">
          <cell r="AC4639">
            <v>59</v>
          </cell>
        </row>
        <row r="4640">
          <cell r="AC4640">
            <v>27</v>
          </cell>
        </row>
        <row r="4641">
          <cell r="AC4641">
            <v>8</v>
          </cell>
        </row>
        <row r="4642">
          <cell r="AC4642">
            <v>20</v>
          </cell>
        </row>
        <row r="4643">
          <cell r="AC4643">
            <v>6</v>
          </cell>
        </row>
        <row r="4644">
          <cell r="AC4644">
            <v>6</v>
          </cell>
        </row>
        <row r="4645">
          <cell r="AC4645">
            <v>4</v>
          </cell>
        </row>
        <row r="4646">
          <cell r="AC4646">
            <v>0</v>
          </cell>
        </row>
        <row r="4647">
          <cell r="AC4647">
            <v>165</v>
          </cell>
        </row>
        <row r="4648">
          <cell r="C4648" t="str">
            <v>892</v>
          </cell>
          <cell r="AC4648">
            <v>39</v>
          </cell>
          <cell r="AH4648" t="str">
            <v>Other</v>
          </cell>
        </row>
        <row r="4649">
          <cell r="AC4649">
            <v>23</v>
          </cell>
        </row>
        <row r="4650">
          <cell r="AC4650">
            <v>29</v>
          </cell>
        </row>
        <row r="4651">
          <cell r="AC4651">
            <v>9</v>
          </cell>
        </row>
        <row r="4652">
          <cell r="AC4652">
            <v>16</v>
          </cell>
        </row>
        <row r="4653">
          <cell r="AC4653">
            <v>3</v>
          </cell>
        </row>
        <row r="4654">
          <cell r="AC4654">
            <v>3</v>
          </cell>
        </row>
        <row r="4655">
          <cell r="AC4655">
            <v>3</v>
          </cell>
        </row>
        <row r="4656">
          <cell r="AC4656">
            <v>0</v>
          </cell>
        </row>
        <row r="4657">
          <cell r="AC4657">
            <v>119</v>
          </cell>
        </row>
        <row r="4658">
          <cell r="C4658" t="str">
            <v>892</v>
          </cell>
          <cell r="AC4658">
            <v>56</v>
          </cell>
          <cell r="AH4658" t="str">
            <v>Other</v>
          </cell>
        </row>
        <row r="4659">
          <cell r="AC4659">
            <v>42</v>
          </cell>
        </row>
        <row r="4660">
          <cell r="AC4660">
            <v>26</v>
          </cell>
        </row>
        <row r="4661">
          <cell r="AC4661">
            <v>14</v>
          </cell>
        </row>
        <row r="4662">
          <cell r="AC4662">
            <v>11</v>
          </cell>
        </row>
        <row r="4663">
          <cell r="AC4663">
            <v>10</v>
          </cell>
        </row>
        <row r="4664">
          <cell r="AC4664">
            <v>4</v>
          </cell>
        </row>
        <row r="4665">
          <cell r="AC4665">
            <v>6</v>
          </cell>
        </row>
        <row r="4666">
          <cell r="AC4666">
            <v>0</v>
          </cell>
        </row>
        <row r="4667">
          <cell r="AC4667">
            <v>170</v>
          </cell>
        </row>
        <row r="4668">
          <cell r="C4668" t="str">
            <v>900</v>
          </cell>
          <cell r="AC4668">
            <v>632</v>
          </cell>
          <cell r="AH4668" t="str">
            <v>Other</v>
          </cell>
        </row>
        <row r="4669">
          <cell r="AC4669">
            <v>481</v>
          </cell>
        </row>
        <row r="4670">
          <cell r="AC4670">
            <v>259</v>
          </cell>
        </row>
        <row r="4671">
          <cell r="AC4671">
            <v>75</v>
          </cell>
        </row>
        <row r="4672">
          <cell r="AC4672">
            <v>129</v>
          </cell>
        </row>
        <row r="4673">
          <cell r="AC4673">
            <v>20</v>
          </cell>
        </row>
        <row r="4674">
          <cell r="AC4674">
            <v>9</v>
          </cell>
        </row>
        <row r="4675">
          <cell r="AC4675">
            <v>23</v>
          </cell>
        </row>
        <row r="4676">
          <cell r="AC4676">
            <v>0</v>
          </cell>
        </row>
        <row r="4677">
          <cell r="AC4677">
            <v>1619</v>
          </cell>
        </row>
        <row r="4678">
          <cell r="C4678" t="str">
            <v>900</v>
          </cell>
          <cell r="AC4678">
            <v>5117</v>
          </cell>
          <cell r="AH4678" t="str">
            <v>Other</v>
          </cell>
        </row>
        <row r="4679">
          <cell r="AC4679">
            <v>3847</v>
          </cell>
        </row>
        <row r="4680">
          <cell r="AC4680">
            <v>1927</v>
          </cell>
        </row>
        <row r="4681">
          <cell r="AC4681">
            <v>609</v>
          </cell>
        </row>
        <row r="4682">
          <cell r="AC4682">
            <v>947</v>
          </cell>
        </row>
        <row r="4683">
          <cell r="AC4683">
            <v>208</v>
          </cell>
        </row>
        <row r="4684">
          <cell r="AC4684">
            <v>72</v>
          </cell>
        </row>
        <row r="4685">
          <cell r="AC4685">
            <v>187</v>
          </cell>
        </row>
        <row r="4686">
          <cell r="AC4686">
            <v>5</v>
          </cell>
        </row>
        <row r="4687">
          <cell r="AC4687">
            <v>12922</v>
          </cell>
        </row>
        <row r="4688">
          <cell r="C4688" t="str">
            <v>900</v>
          </cell>
          <cell r="AC4688">
            <v>224</v>
          </cell>
          <cell r="AH4688" t="str">
            <v>Other</v>
          </cell>
        </row>
        <row r="4689">
          <cell r="AC4689">
            <v>195</v>
          </cell>
        </row>
        <row r="4690">
          <cell r="AC4690">
            <v>86</v>
          </cell>
        </row>
        <row r="4691">
          <cell r="AC4691">
            <v>39</v>
          </cell>
        </row>
        <row r="4692">
          <cell r="AC4692">
            <v>53</v>
          </cell>
        </row>
        <row r="4693">
          <cell r="AC4693">
            <v>6</v>
          </cell>
        </row>
        <row r="4694">
          <cell r="AC4694">
            <v>9</v>
          </cell>
        </row>
        <row r="4695">
          <cell r="AC4695">
            <v>14</v>
          </cell>
        </row>
        <row r="4696">
          <cell r="AC4696">
            <v>0</v>
          </cell>
        </row>
        <row r="4697">
          <cell r="AC4697">
            <v>621</v>
          </cell>
        </row>
        <row r="4698">
          <cell r="C4698" t="str">
            <v>911</v>
          </cell>
          <cell r="AC4698">
            <v>1740</v>
          </cell>
          <cell r="AH4698" t="str">
            <v>Other</v>
          </cell>
        </row>
        <row r="4699">
          <cell r="AC4699">
            <v>1273</v>
          </cell>
        </row>
        <row r="4700">
          <cell r="AC4700">
            <v>1169</v>
          </cell>
        </row>
        <row r="4701">
          <cell r="AC4701">
            <v>253</v>
          </cell>
        </row>
        <row r="4702">
          <cell r="AC4702">
            <v>517</v>
          </cell>
        </row>
        <row r="4703">
          <cell r="AC4703">
            <v>70</v>
          </cell>
        </row>
        <row r="4704">
          <cell r="AC4704">
            <v>17</v>
          </cell>
        </row>
        <row r="4705">
          <cell r="AC4705">
            <v>97</v>
          </cell>
        </row>
        <row r="4706">
          <cell r="AC4706">
            <v>0</v>
          </cell>
        </row>
        <row r="4707">
          <cell r="AC4707">
            <v>5133</v>
          </cell>
        </row>
        <row r="4708">
          <cell r="C4708" t="str">
            <v>911</v>
          </cell>
          <cell r="AC4708">
            <v>564</v>
          </cell>
          <cell r="AH4708" t="str">
            <v>Other</v>
          </cell>
        </row>
        <row r="4709">
          <cell r="AC4709">
            <v>523</v>
          </cell>
        </row>
        <row r="4710">
          <cell r="AC4710">
            <v>429</v>
          </cell>
        </row>
        <row r="4711">
          <cell r="AC4711">
            <v>121</v>
          </cell>
        </row>
        <row r="4712">
          <cell r="AC4712">
            <v>147</v>
          </cell>
        </row>
        <row r="4713">
          <cell r="AC4713">
            <v>22</v>
          </cell>
        </row>
        <row r="4714">
          <cell r="AC4714">
            <v>16</v>
          </cell>
        </row>
        <row r="4715">
          <cell r="AC4715">
            <v>26</v>
          </cell>
        </row>
        <row r="4716">
          <cell r="AC4716">
            <v>3</v>
          </cell>
        </row>
        <row r="4717">
          <cell r="AC4717">
            <v>1851</v>
          </cell>
        </row>
        <row r="4718">
          <cell r="C4718" t="str">
            <v>911</v>
          </cell>
          <cell r="AC4718">
            <v>445</v>
          </cell>
          <cell r="AH4718" t="str">
            <v>Other</v>
          </cell>
        </row>
        <row r="4719">
          <cell r="AC4719">
            <v>358</v>
          </cell>
        </row>
        <row r="4720">
          <cell r="AC4720">
            <v>373</v>
          </cell>
        </row>
        <row r="4721">
          <cell r="AC4721">
            <v>74</v>
          </cell>
        </row>
        <row r="4722">
          <cell r="AC4722">
            <v>124</v>
          </cell>
        </row>
        <row r="4723">
          <cell r="AC4723">
            <v>26</v>
          </cell>
        </row>
        <row r="4724">
          <cell r="AC4724">
            <v>16</v>
          </cell>
        </row>
        <row r="4725">
          <cell r="AC4725">
            <v>22</v>
          </cell>
        </row>
        <row r="4726">
          <cell r="AC4726">
            <v>0</v>
          </cell>
        </row>
        <row r="4727">
          <cell r="AC4727">
            <v>1430</v>
          </cell>
        </row>
        <row r="4728">
          <cell r="C4728" t="str">
            <v>911</v>
          </cell>
          <cell r="AC4728">
            <v>143</v>
          </cell>
          <cell r="AH4728" t="str">
            <v>Other</v>
          </cell>
        </row>
        <row r="4729">
          <cell r="AC4729">
            <v>97</v>
          </cell>
        </row>
        <row r="4730">
          <cell r="AC4730">
            <v>69</v>
          </cell>
        </row>
        <row r="4731">
          <cell r="AC4731">
            <v>17</v>
          </cell>
        </row>
        <row r="4732">
          <cell r="AC4732">
            <v>26</v>
          </cell>
        </row>
        <row r="4733">
          <cell r="AC4733">
            <v>6</v>
          </cell>
        </row>
        <row r="4734">
          <cell r="AC4734">
            <v>0</v>
          </cell>
        </row>
        <row r="4735">
          <cell r="AC4735">
            <v>10</v>
          </cell>
        </row>
        <row r="4736">
          <cell r="AC4736">
            <v>0</v>
          </cell>
        </row>
        <row r="4737">
          <cell r="AC4737">
            <v>369</v>
          </cell>
        </row>
        <row r="4738">
          <cell r="C4738" t="str">
            <v>912</v>
          </cell>
          <cell r="AC4738">
            <v>15</v>
          </cell>
          <cell r="AH4738" t="str">
            <v>Other</v>
          </cell>
        </row>
        <row r="4739">
          <cell r="AC4739">
            <v>21</v>
          </cell>
        </row>
        <row r="4740">
          <cell r="AC4740">
            <v>14</v>
          </cell>
        </row>
        <row r="4741">
          <cell r="AC4741">
            <v>6</v>
          </cell>
        </row>
        <row r="4742">
          <cell r="AC4742">
            <v>0</v>
          </cell>
        </row>
        <row r="4743">
          <cell r="AC4743">
            <v>0</v>
          </cell>
        </row>
        <row r="4744">
          <cell r="AC4744">
            <v>0</v>
          </cell>
        </row>
        <row r="4745">
          <cell r="AC4745">
            <v>0</v>
          </cell>
        </row>
        <row r="4746">
          <cell r="AC4746">
            <v>0</v>
          </cell>
        </row>
        <row r="4747">
          <cell r="AC4747">
            <v>56</v>
          </cell>
        </row>
        <row r="4748">
          <cell r="C4748" t="str">
            <v>912</v>
          </cell>
          <cell r="AC4748">
            <v>540</v>
          </cell>
          <cell r="AH4748" t="str">
            <v>Other</v>
          </cell>
        </row>
        <row r="4749">
          <cell r="AC4749">
            <v>545</v>
          </cell>
        </row>
        <row r="4750">
          <cell r="AC4750">
            <v>382</v>
          </cell>
        </row>
        <row r="4751">
          <cell r="AC4751">
            <v>109</v>
          </cell>
        </row>
        <row r="4752">
          <cell r="AC4752">
            <v>166</v>
          </cell>
        </row>
        <row r="4753">
          <cell r="AC4753">
            <v>47</v>
          </cell>
        </row>
        <row r="4754">
          <cell r="AC4754">
            <v>14</v>
          </cell>
        </row>
        <row r="4755">
          <cell r="AC4755">
            <v>9</v>
          </cell>
        </row>
        <row r="4756">
          <cell r="AC4756">
            <v>0</v>
          </cell>
        </row>
        <row r="4757">
          <cell r="AC4757">
            <v>1819</v>
          </cell>
        </row>
        <row r="4758">
          <cell r="C4758" t="str">
            <v>913</v>
          </cell>
          <cell r="AC4758">
            <v>282</v>
          </cell>
          <cell r="AH4758" t="str">
            <v>Other</v>
          </cell>
        </row>
        <row r="4759">
          <cell r="AC4759">
            <v>283</v>
          </cell>
        </row>
        <row r="4760">
          <cell r="AC4760">
            <v>232</v>
          </cell>
        </row>
        <row r="4761">
          <cell r="AC4761">
            <v>76</v>
          </cell>
        </row>
        <row r="4762">
          <cell r="AC4762">
            <v>132</v>
          </cell>
        </row>
        <row r="4763">
          <cell r="AC4763">
            <v>25</v>
          </cell>
        </row>
        <row r="4764">
          <cell r="AC4764">
            <v>3</v>
          </cell>
        </row>
        <row r="4765">
          <cell r="AC4765">
            <v>17</v>
          </cell>
        </row>
        <row r="4766">
          <cell r="AC4766">
            <v>0</v>
          </cell>
        </row>
        <row r="4767">
          <cell r="AC4767">
            <v>1050</v>
          </cell>
        </row>
        <row r="4768">
          <cell r="C4768" t="str">
            <v>913</v>
          </cell>
          <cell r="AC4768">
            <v>407</v>
          </cell>
          <cell r="AH4768" t="str">
            <v>Other</v>
          </cell>
        </row>
        <row r="4769">
          <cell r="AC4769">
            <v>249</v>
          </cell>
        </row>
        <row r="4770">
          <cell r="AC4770">
            <v>238</v>
          </cell>
        </row>
        <row r="4771">
          <cell r="AC4771">
            <v>55</v>
          </cell>
        </row>
        <row r="4772">
          <cell r="AC4772">
            <v>92</v>
          </cell>
        </row>
        <row r="4773">
          <cell r="AC4773">
            <v>34</v>
          </cell>
        </row>
        <row r="4774">
          <cell r="AC4774">
            <v>10</v>
          </cell>
        </row>
        <row r="4775">
          <cell r="AC4775">
            <v>12</v>
          </cell>
        </row>
        <row r="4776">
          <cell r="AC4776">
            <v>0</v>
          </cell>
        </row>
        <row r="4777">
          <cell r="AC4777">
            <v>1098</v>
          </cell>
        </row>
        <row r="4778">
          <cell r="C4778" t="str">
            <v>920</v>
          </cell>
          <cell r="AC4778">
            <v>6</v>
          </cell>
          <cell r="AH4778" t="str">
            <v>Other</v>
          </cell>
        </row>
        <row r="4779">
          <cell r="AC4779">
            <v>3</v>
          </cell>
        </row>
        <row r="4780">
          <cell r="AC4780">
            <v>5</v>
          </cell>
        </row>
        <row r="4781">
          <cell r="AC4781">
            <v>3</v>
          </cell>
        </row>
        <row r="4782">
          <cell r="AC4782">
            <v>3</v>
          </cell>
        </row>
        <row r="4783">
          <cell r="AC4783">
            <v>0</v>
          </cell>
        </row>
        <row r="4784">
          <cell r="AC4784">
            <v>3</v>
          </cell>
        </row>
        <row r="4785">
          <cell r="AC4785">
            <v>3</v>
          </cell>
        </row>
        <row r="4786">
          <cell r="AC4786">
            <v>0</v>
          </cell>
        </row>
        <row r="4787">
          <cell r="AC4787">
            <v>23</v>
          </cell>
        </row>
        <row r="4788">
          <cell r="C4788" t="str">
            <v>920</v>
          </cell>
          <cell r="AC4788">
            <v>29</v>
          </cell>
          <cell r="AH4788" t="str">
            <v>Other</v>
          </cell>
        </row>
        <row r="4789">
          <cell r="AC4789">
            <v>236</v>
          </cell>
        </row>
        <row r="4790">
          <cell r="AC4790">
            <v>21</v>
          </cell>
        </row>
        <row r="4791">
          <cell r="AC4791">
            <v>17</v>
          </cell>
        </row>
        <row r="4792">
          <cell r="AC4792">
            <v>80</v>
          </cell>
        </row>
        <row r="4793">
          <cell r="AC4793">
            <v>10</v>
          </cell>
        </row>
        <row r="4794">
          <cell r="AC4794">
            <v>11</v>
          </cell>
        </row>
        <row r="4795">
          <cell r="AC4795">
            <v>3</v>
          </cell>
        </row>
        <row r="4796">
          <cell r="AC4796">
            <v>0</v>
          </cell>
        </row>
        <row r="4797">
          <cell r="AC4797">
            <v>394</v>
          </cell>
        </row>
        <row r="4798">
          <cell r="C4798" t="str">
            <v>920</v>
          </cell>
          <cell r="AC4798">
            <v>299</v>
          </cell>
          <cell r="AH4798" t="str">
            <v>Other</v>
          </cell>
        </row>
        <row r="4799">
          <cell r="AC4799">
            <v>229</v>
          </cell>
        </row>
        <row r="4800">
          <cell r="AC4800">
            <v>143</v>
          </cell>
        </row>
        <row r="4801">
          <cell r="AC4801">
            <v>60</v>
          </cell>
        </row>
        <row r="4802">
          <cell r="AC4802">
            <v>132</v>
          </cell>
        </row>
        <row r="4803">
          <cell r="AC4803">
            <v>26</v>
          </cell>
        </row>
        <row r="4804">
          <cell r="AC4804">
            <v>6</v>
          </cell>
        </row>
        <row r="4805">
          <cell r="AC4805">
            <v>11</v>
          </cell>
        </row>
        <row r="4806">
          <cell r="AC4806">
            <v>0</v>
          </cell>
        </row>
        <row r="4807">
          <cell r="AC4807">
            <v>906</v>
          </cell>
        </row>
        <row r="4808">
          <cell r="C4808" t="str">
            <v>941</v>
          </cell>
          <cell r="AC4808">
            <v>893</v>
          </cell>
          <cell r="AH4808" t="str">
            <v>Other</v>
          </cell>
        </row>
        <row r="4809">
          <cell r="AC4809">
            <v>717</v>
          </cell>
        </row>
        <row r="4810">
          <cell r="AC4810">
            <v>812</v>
          </cell>
        </row>
        <row r="4811">
          <cell r="AC4811">
            <v>182</v>
          </cell>
        </row>
        <row r="4812">
          <cell r="AC4812">
            <v>450</v>
          </cell>
        </row>
        <row r="4813">
          <cell r="AC4813">
            <v>62</v>
          </cell>
        </row>
        <row r="4814">
          <cell r="AC4814">
            <v>35</v>
          </cell>
        </row>
        <row r="4815">
          <cell r="AC4815">
            <v>21</v>
          </cell>
        </row>
        <row r="4816">
          <cell r="AC4816">
            <v>0</v>
          </cell>
        </row>
        <row r="4817">
          <cell r="AC4817">
            <v>3179</v>
          </cell>
        </row>
        <row r="4818">
          <cell r="C4818" t="str">
            <v>941</v>
          </cell>
          <cell r="AC4818">
            <v>3732</v>
          </cell>
          <cell r="AH4818" t="str">
            <v>Other</v>
          </cell>
        </row>
        <row r="4819">
          <cell r="AC4819">
            <v>3260</v>
          </cell>
        </row>
        <row r="4820">
          <cell r="AC4820">
            <v>2580</v>
          </cell>
        </row>
        <row r="4821">
          <cell r="AC4821">
            <v>839</v>
          </cell>
        </row>
        <row r="4822">
          <cell r="AC4822">
            <v>1331</v>
          </cell>
        </row>
        <row r="4823">
          <cell r="AC4823">
            <v>160</v>
          </cell>
        </row>
        <row r="4824">
          <cell r="AC4824">
            <v>101</v>
          </cell>
        </row>
        <row r="4825">
          <cell r="AC4825">
            <v>123</v>
          </cell>
        </row>
        <row r="4826">
          <cell r="AC4826">
            <v>3</v>
          </cell>
        </row>
        <row r="4827">
          <cell r="AC4827">
            <v>12125</v>
          </cell>
        </row>
        <row r="4828">
          <cell r="C4828" t="str">
            <v>941</v>
          </cell>
          <cell r="AC4828">
            <v>7216</v>
          </cell>
          <cell r="AH4828" t="str">
            <v>Other</v>
          </cell>
        </row>
        <row r="4829">
          <cell r="AC4829">
            <v>6239</v>
          </cell>
        </row>
        <row r="4830">
          <cell r="AC4830">
            <v>5686</v>
          </cell>
        </row>
        <row r="4831">
          <cell r="AC4831">
            <v>1576</v>
          </cell>
        </row>
        <row r="4832">
          <cell r="AC4832">
            <v>2673</v>
          </cell>
        </row>
        <row r="4833">
          <cell r="AC4833">
            <v>504</v>
          </cell>
        </row>
        <row r="4834">
          <cell r="AC4834">
            <v>278</v>
          </cell>
        </row>
        <row r="4835">
          <cell r="AC4835">
            <v>222</v>
          </cell>
        </row>
        <row r="4836">
          <cell r="AC4836">
            <v>3</v>
          </cell>
        </row>
        <row r="4837">
          <cell r="AC4837">
            <v>24402</v>
          </cell>
        </row>
        <row r="4838">
          <cell r="C4838" t="str">
            <v>942</v>
          </cell>
          <cell r="AC4838">
            <v>834</v>
          </cell>
          <cell r="AH4838" t="str">
            <v>Other</v>
          </cell>
        </row>
        <row r="4839">
          <cell r="AC4839">
            <v>574</v>
          </cell>
        </row>
        <row r="4840">
          <cell r="AC4840">
            <v>505</v>
          </cell>
        </row>
        <row r="4841">
          <cell r="AC4841">
            <v>149</v>
          </cell>
        </row>
        <row r="4842">
          <cell r="AC4842">
            <v>256</v>
          </cell>
        </row>
        <row r="4843">
          <cell r="AC4843">
            <v>39</v>
          </cell>
        </row>
        <row r="4844">
          <cell r="AC4844">
            <v>37</v>
          </cell>
        </row>
        <row r="4845">
          <cell r="AC4845">
            <v>30</v>
          </cell>
        </row>
        <row r="4846">
          <cell r="AC4846">
            <v>0</v>
          </cell>
        </row>
        <row r="4847">
          <cell r="AC4847">
            <v>2435</v>
          </cell>
        </row>
        <row r="4848">
          <cell r="C4848" t="str">
            <v>942</v>
          </cell>
          <cell r="AC4848">
            <v>1390</v>
          </cell>
          <cell r="AH4848" t="str">
            <v>Other</v>
          </cell>
        </row>
        <row r="4849">
          <cell r="AC4849">
            <v>956</v>
          </cell>
        </row>
        <row r="4850">
          <cell r="AC4850">
            <v>843</v>
          </cell>
        </row>
        <row r="4851">
          <cell r="AC4851">
            <v>238</v>
          </cell>
        </row>
        <row r="4852">
          <cell r="AC4852">
            <v>378</v>
          </cell>
        </row>
        <row r="4853">
          <cell r="AC4853">
            <v>50</v>
          </cell>
        </row>
        <row r="4854">
          <cell r="AC4854">
            <v>27</v>
          </cell>
        </row>
        <row r="4855">
          <cell r="AC4855">
            <v>48</v>
          </cell>
        </row>
        <row r="4856">
          <cell r="AC4856">
            <v>3</v>
          </cell>
        </row>
        <row r="4857">
          <cell r="AC4857">
            <v>3935</v>
          </cell>
        </row>
        <row r="4858">
          <cell r="C4858" t="str">
            <v>942</v>
          </cell>
          <cell r="AC4858">
            <v>2736</v>
          </cell>
          <cell r="AH4858" t="str">
            <v>Other</v>
          </cell>
        </row>
        <row r="4859">
          <cell r="AC4859">
            <v>2061</v>
          </cell>
        </row>
        <row r="4860">
          <cell r="AC4860">
            <v>2602</v>
          </cell>
        </row>
        <row r="4861">
          <cell r="AC4861">
            <v>596</v>
          </cell>
        </row>
        <row r="4862">
          <cell r="AC4862">
            <v>1272</v>
          </cell>
        </row>
        <row r="4863">
          <cell r="AC4863">
            <v>191</v>
          </cell>
        </row>
        <row r="4864">
          <cell r="AC4864">
            <v>99</v>
          </cell>
        </row>
        <row r="4865">
          <cell r="AC4865">
            <v>47</v>
          </cell>
        </row>
        <row r="4866">
          <cell r="AC4866">
            <v>7</v>
          </cell>
        </row>
        <row r="4867">
          <cell r="AC4867">
            <v>9615</v>
          </cell>
        </row>
        <row r="4868">
          <cell r="C4868" t="str">
            <v>949</v>
          </cell>
          <cell r="AC4868">
            <v>237</v>
          </cell>
          <cell r="AH4868" t="str">
            <v>Other</v>
          </cell>
        </row>
        <row r="4869">
          <cell r="AC4869">
            <v>199</v>
          </cell>
        </row>
        <row r="4870">
          <cell r="AC4870">
            <v>100</v>
          </cell>
        </row>
        <row r="4871">
          <cell r="AC4871">
            <v>39</v>
          </cell>
        </row>
        <row r="4872">
          <cell r="AC4872">
            <v>71</v>
          </cell>
        </row>
        <row r="4873">
          <cell r="AC4873">
            <v>12</v>
          </cell>
        </row>
        <row r="4874">
          <cell r="AC4874">
            <v>0</v>
          </cell>
        </row>
        <row r="4875">
          <cell r="AC4875">
            <v>17</v>
          </cell>
        </row>
        <row r="4876">
          <cell r="AC4876">
            <v>3</v>
          </cell>
        </row>
        <row r="4877">
          <cell r="AC4877">
            <v>684</v>
          </cell>
        </row>
        <row r="4878">
          <cell r="C4878" t="str">
            <v>949</v>
          </cell>
          <cell r="AC4878">
            <v>634</v>
          </cell>
          <cell r="AH4878" t="str">
            <v>Other</v>
          </cell>
        </row>
        <row r="4879">
          <cell r="AC4879">
            <v>454</v>
          </cell>
        </row>
        <row r="4880">
          <cell r="AC4880">
            <v>429</v>
          </cell>
        </row>
        <row r="4881">
          <cell r="AC4881">
            <v>118</v>
          </cell>
        </row>
        <row r="4882">
          <cell r="AC4882">
            <v>220</v>
          </cell>
        </row>
        <row r="4883">
          <cell r="AC4883">
            <v>31</v>
          </cell>
        </row>
        <row r="4884">
          <cell r="AC4884">
            <v>5</v>
          </cell>
        </row>
        <row r="4885">
          <cell r="AC4885">
            <v>32</v>
          </cell>
        </row>
        <row r="4886">
          <cell r="AC4886">
            <v>0</v>
          </cell>
        </row>
        <row r="4887">
          <cell r="AC4887">
            <v>1917</v>
          </cell>
        </row>
        <row r="4888">
          <cell r="C4888" t="str">
            <v>951</v>
          </cell>
          <cell r="AC4888">
            <v>8631</v>
          </cell>
          <cell r="AH4888" t="str">
            <v>Other</v>
          </cell>
        </row>
        <row r="4889">
          <cell r="AC4889">
            <v>6334</v>
          </cell>
        </row>
        <row r="4890">
          <cell r="AC4890">
            <v>4752</v>
          </cell>
        </row>
        <row r="4891">
          <cell r="AC4891">
            <v>1725</v>
          </cell>
        </row>
        <row r="4892">
          <cell r="AC4892">
            <v>2357</v>
          </cell>
        </row>
        <row r="4893">
          <cell r="AC4893">
            <v>450</v>
          </cell>
        </row>
        <row r="4894">
          <cell r="AC4894">
            <v>165</v>
          </cell>
        </row>
        <row r="4895">
          <cell r="AC4895">
            <v>432</v>
          </cell>
        </row>
        <row r="4896">
          <cell r="AC4896">
            <v>6</v>
          </cell>
        </row>
        <row r="4897">
          <cell r="AC4897">
            <v>24848</v>
          </cell>
        </row>
        <row r="4898">
          <cell r="C4898" t="str">
            <v>951</v>
          </cell>
          <cell r="AC4898">
            <v>93</v>
          </cell>
          <cell r="AH4898" t="str">
            <v>Other</v>
          </cell>
        </row>
        <row r="4899">
          <cell r="AC4899">
            <v>45</v>
          </cell>
        </row>
        <row r="4900">
          <cell r="AC4900">
            <v>58</v>
          </cell>
        </row>
        <row r="4901">
          <cell r="AC4901">
            <v>15</v>
          </cell>
        </row>
        <row r="4902">
          <cell r="AC4902">
            <v>7</v>
          </cell>
        </row>
        <row r="4903">
          <cell r="AC4903">
            <v>4</v>
          </cell>
        </row>
        <row r="4904">
          <cell r="AC4904">
            <v>0</v>
          </cell>
        </row>
        <row r="4905">
          <cell r="AC4905">
            <v>5</v>
          </cell>
        </row>
        <row r="4906">
          <cell r="AC4906">
            <v>0</v>
          </cell>
        </row>
        <row r="4907">
          <cell r="AC4907">
            <v>237</v>
          </cell>
        </row>
        <row r="4908">
          <cell r="C4908" t="str">
            <v>952</v>
          </cell>
          <cell r="AC4908">
            <v>315</v>
          </cell>
          <cell r="AH4908" t="str">
            <v>Other</v>
          </cell>
        </row>
        <row r="4909">
          <cell r="AC4909">
            <v>264</v>
          </cell>
        </row>
        <row r="4910">
          <cell r="AC4910">
            <v>125</v>
          </cell>
        </row>
        <row r="4911">
          <cell r="AC4911">
            <v>72</v>
          </cell>
        </row>
        <row r="4912">
          <cell r="AC4912">
            <v>52</v>
          </cell>
        </row>
        <row r="4913">
          <cell r="AC4913">
            <v>16</v>
          </cell>
        </row>
        <row r="4914">
          <cell r="AC4914">
            <v>5</v>
          </cell>
        </row>
        <row r="4915">
          <cell r="AC4915">
            <v>4</v>
          </cell>
        </row>
        <row r="4916">
          <cell r="AC4916">
            <v>0</v>
          </cell>
        </row>
        <row r="4917">
          <cell r="AC4917">
            <v>857</v>
          </cell>
        </row>
        <row r="4918">
          <cell r="C4918" t="str">
            <v>953</v>
          </cell>
          <cell r="AC4918">
            <v>1519</v>
          </cell>
          <cell r="AH4918" t="str">
            <v>Other</v>
          </cell>
        </row>
        <row r="4919">
          <cell r="AC4919">
            <v>1281</v>
          </cell>
        </row>
        <row r="4920">
          <cell r="AC4920">
            <v>755</v>
          </cell>
        </row>
        <row r="4921">
          <cell r="AC4921">
            <v>252</v>
          </cell>
        </row>
        <row r="4922">
          <cell r="AC4922">
            <v>373</v>
          </cell>
        </row>
        <row r="4923">
          <cell r="AC4923">
            <v>65</v>
          </cell>
        </row>
        <row r="4924">
          <cell r="AC4924">
            <v>24</v>
          </cell>
        </row>
        <row r="4925">
          <cell r="AC4925">
            <v>61</v>
          </cell>
        </row>
        <row r="4926">
          <cell r="AC4926">
            <v>0</v>
          </cell>
        </row>
        <row r="4927">
          <cell r="AC4927">
            <v>4330</v>
          </cell>
        </row>
        <row r="4928">
          <cell r="C4928" t="str">
            <v>953</v>
          </cell>
          <cell r="AC4928">
            <v>191</v>
          </cell>
          <cell r="AH4928" t="str">
            <v>Other</v>
          </cell>
        </row>
        <row r="4929">
          <cell r="AC4929">
            <v>113</v>
          </cell>
        </row>
        <row r="4930">
          <cell r="AC4930">
            <v>64</v>
          </cell>
        </row>
        <row r="4931">
          <cell r="AC4931">
            <v>35</v>
          </cell>
        </row>
        <row r="4932">
          <cell r="AC4932">
            <v>26</v>
          </cell>
        </row>
        <row r="4933">
          <cell r="AC4933">
            <v>6</v>
          </cell>
        </row>
        <row r="4934">
          <cell r="AC4934">
            <v>3</v>
          </cell>
        </row>
        <row r="4935">
          <cell r="AC4935">
            <v>4</v>
          </cell>
        </row>
        <row r="4936">
          <cell r="AC4936">
            <v>0</v>
          </cell>
        </row>
        <row r="4937">
          <cell r="AC4937">
            <v>441</v>
          </cell>
        </row>
        <row r="4938">
          <cell r="C4938" t="str">
            <v>953</v>
          </cell>
          <cell r="AC4938">
            <v>126</v>
          </cell>
          <cell r="AH4938" t="str">
            <v>Other</v>
          </cell>
        </row>
        <row r="4939">
          <cell r="AC4939">
            <v>130</v>
          </cell>
        </row>
        <row r="4940">
          <cell r="AC4940">
            <v>58</v>
          </cell>
        </row>
        <row r="4941">
          <cell r="AC4941">
            <v>31</v>
          </cell>
        </row>
        <row r="4942">
          <cell r="AC4942">
            <v>26</v>
          </cell>
        </row>
        <row r="4943">
          <cell r="AC4943">
            <v>9</v>
          </cell>
        </row>
        <row r="4944">
          <cell r="AC4944">
            <v>3</v>
          </cell>
        </row>
        <row r="4945">
          <cell r="AC4945">
            <v>9</v>
          </cell>
        </row>
        <row r="4946">
          <cell r="AC4946">
            <v>0</v>
          </cell>
        </row>
        <row r="4947">
          <cell r="AC4947">
            <v>378</v>
          </cell>
        </row>
        <row r="4948">
          <cell r="C4948" t="str">
            <v>953</v>
          </cell>
          <cell r="AC4948">
            <v>103</v>
          </cell>
          <cell r="AH4948" t="str">
            <v>Other</v>
          </cell>
        </row>
        <row r="4949">
          <cell r="AC4949">
            <v>114</v>
          </cell>
        </row>
        <row r="4950">
          <cell r="AC4950">
            <v>43</v>
          </cell>
        </row>
        <row r="4951">
          <cell r="AC4951">
            <v>3</v>
          </cell>
        </row>
        <row r="4952">
          <cell r="AC4952">
            <v>11</v>
          </cell>
        </row>
        <row r="4953">
          <cell r="AC4953">
            <v>3</v>
          </cell>
        </row>
        <row r="4954">
          <cell r="AC4954">
            <v>0</v>
          </cell>
        </row>
        <row r="4955">
          <cell r="AC4955">
            <v>8</v>
          </cell>
        </row>
        <row r="4956">
          <cell r="AC4956">
            <v>3</v>
          </cell>
        </row>
        <row r="4957">
          <cell r="AC4957">
            <v>286</v>
          </cell>
        </row>
        <row r="4958">
          <cell r="C4958" t="str">
            <v>953</v>
          </cell>
          <cell r="AC4958">
            <v>4200</v>
          </cell>
          <cell r="AH4958" t="str">
            <v>Other</v>
          </cell>
        </row>
        <row r="4959">
          <cell r="AC4959">
            <v>3265</v>
          </cell>
        </row>
        <row r="4960">
          <cell r="AC4960">
            <v>2665</v>
          </cell>
        </row>
        <row r="4961">
          <cell r="AC4961">
            <v>672</v>
          </cell>
        </row>
        <row r="4962">
          <cell r="AC4962">
            <v>1103</v>
          </cell>
        </row>
        <row r="4963">
          <cell r="AC4963">
            <v>190</v>
          </cell>
        </row>
        <row r="4964">
          <cell r="AC4964">
            <v>75</v>
          </cell>
        </row>
        <row r="4965">
          <cell r="AC4965">
            <v>215</v>
          </cell>
        </row>
        <row r="4966">
          <cell r="AC4966">
            <v>3</v>
          </cell>
        </row>
        <row r="4967">
          <cell r="AC4967">
            <v>12383</v>
          </cell>
        </row>
        <row r="4968">
          <cell r="C4968" t="str">
            <v>999</v>
          </cell>
          <cell r="AC4968">
            <v>2094</v>
          </cell>
          <cell r="AH4968" t="str">
            <v>Other</v>
          </cell>
        </row>
        <row r="4969">
          <cell r="AC4969">
            <v>1732</v>
          </cell>
        </row>
        <row r="4970">
          <cell r="AC4970">
            <v>1089</v>
          </cell>
        </row>
        <row r="4971">
          <cell r="AC4971">
            <v>452</v>
          </cell>
        </row>
        <row r="4972">
          <cell r="AC4972">
            <v>647</v>
          </cell>
        </row>
        <row r="4973">
          <cell r="AC4973">
            <v>100</v>
          </cell>
        </row>
        <row r="4974">
          <cell r="AC4974">
            <v>52</v>
          </cell>
        </row>
        <row r="4975">
          <cell r="AC4975">
            <v>80</v>
          </cell>
        </row>
        <row r="4976">
          <cell r="AC4976">
            <v>99</v>
          </cell>
        </row>
        <row r="4977">
          <cell r="AC4977">
            <v>6345</v>
          </cell>
        </row>
        <row r="4978">
          <cell r="AC4978">
            <v>2375753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249977111117893"/>
  </sheetPr>
  <dimension ref="A1:B33"/>
  <sheetViews>
    <sheetView tabSelected="1" workbookViewId="0">
      <selection activeCell="B20" sqref="B19:B20"/>
    </sheetView>
  </sheetViews>
  <sheetFormatPr defaultColWidth="9.140625" defaultRowHeight="14.25" x14ac:dyDescent="0.2"/>
  <cols>
    <col min="1" max="1" width="19" style="27" customWidth="1"/>
    <col min="2" max="2" width="73.28515625" style="27" bestFit="1" customWidth="1"/>
    <col min="3" max="16384" width="9.140625" style="27"/>
  </cols>
  <sheetData>
    <row r="1" spans="1:2" ht="15" x14ac:dyDescent="0.25">
      <c r="A1" s="26" t="s">
        <v>368</v>
      </c>
      <c r="B1" s="26" t="s">
        <v>438</v>
      </c>
    </row>
    <row r="3" spans="1:2" x14ac:dyDescent="0.2">
      <c r="A3" s="27" t="s">
        <v>369</v>
      </c>
      <c r="B3" s="27" t="s">
        <v>370</v>
      </c>
    </row>
    <row r="5" spans="1:2" x14ac:dyDescent="0.2">
      <c r="A5" s="27" t="s">
        <v>371</v>
      </c>
      <c r="B5" s="28" t="s">
        <v>492</v>
      </c>
    </row>
    <row r="7" spans="1:2" x14ac:dyDescent="0.2">
      <c r="A7" s="27" t="s">
        <v>380</v>
      </c>
      <c r="B7" s="25" t="s">
        <v>62</v>
      </c>
    </row>
    <row r="8" spans="1:2" x14ac:dyDescent="0.2">
      <c r="B8" s="25" t="s">
        <v>63</v>
      </c>
    </row>
    <row r="9" spans="1:2" x14ac:dyDescent="0.2">
      <c r="B9" s="25" t="s">
        <v>64</v>
      </c>
    </row>
    <row r="10" spans="1:2" x14ac:dyDescent="0.2">
      <c r="B10" s="25" t="s">
        <v>460</v>
      </c>
    </row>
    <row r="11" spans="1:2" x14ac:dyDescent="0.2">
      <c r="B11" s="25" t="s">
        <v>66</v>
      </c>
    </row>
    <row r="12" spans="1:2" x14ac:dyDescent="0.2">
      <c r="B12" s="25" t="s">
        <v>65</v>
      </c>
    </row>
    <row r="13" spans="1:2" x14ac:dyDescent="0.2">
      <c r="B13" s="25" t="s">
        <v>113</v>
      </c>
    </row>
    <row r="14" spans="1:2" x14ac:dyDescent="0.2">
      <c r="B14" s="25" t="s">
        <v>67</v>
      </c>
    </row>
    <row r="15" spans="1:2" x14ac:dyDescent="0.2">
      <c r="B15" s="25" t="s">
        <v>114</v>
      </c>
    </row>
    <row r="16" spans="1:2" x14ac:dyDescent="0.2">
      <c r="B16" s="25" t="s">
        <v>372</v>
      </c>
    </row>
    <row r="17" spans="2:2" x14ac:dyDescent="0.2">
      <c r="B17" s="25" t="s">
        <v>373</v>
      </c>
    </row>
    <row r="18" spans="2:2" x14ac:dyDescent="0.2">
      <c r="B18" s="25" t="s">
        <v>374</v>
      </c>
    </row>
    <row r="19" spans="2:2" x14ac:dyDescent="0.2">
      <c r="B19" s="25" t="s">
        <v>120</v>
      </c>
    </row>
    <row r="20" spans="2:2" x14ac:dyDescent="0.2">
      <c r="B20" s="25" t="s">
        <v>70</v>
      </c>
    </row>
    <row r="21" spans="2:2" x14ac:dyDescent="0.2">
      <c r="B21" s="25" t="s">
        <v>72</v>
      </c>
    </row>
    <row r="22" spans="2:2" x14ac:dyDescent="0.2">
      <c r="B22" s="25" t="s">
        <v>74</v>
      </c>
    </row>
    <row r="23" spans="2:2" x14ac:dyDescent="0.2">
      <c r="B23" s="25" t="s">
        <v>73</v>
      </c>
    </row>
    <row r="24" spans="2:2" x14ac:dyDescent="0.2">
      <c r="B24" s="25" t="s">
        <v>121</v>
      </c>
    </row>
    <row r="25" spans="2:2" x14ac:dyDescent="0.2">
      <c r="B25" s="25" t="s">
        <v>124</v>
      </c>
    </row>
    <row r="26" spans="2:2" x14ac:dyDescent="0.2">
      <c r="B26" s="25" t="s">
        <v>491</v>
      </c>
    </row>
    <row r="27" spans="2:2" x14ac:dyDescent="0.2">
      <c r="B27" s="25" t="s">
        <v>375</v>
      </c>
    </row>
    <row r="28" spans="2:2" x14ac:dyDescent="0.2">
      <c r="B28" s="25" t="s">
        <v>376</v>
      </c>
    </row>
    <row r="29" spans="2:2" x14ac:dyDescent="0.2">
      <c r="B29" s="25" t="s">
        <v>377</v>
      </c>
    </row>
    <row r="30" spans="2:2" x14ac:dyDescent="0.2">
      <c r="B30" s="25" t="s">
        <v>378</v>
      </c>
    </row>
    <row r="31" spans="2:2" x14ac:dyDescent="0.2">
      <c r="B31" s="25" t="s">
        <v>379</v>
      </c>
    </row>
    <row r="32" spans="2:2" x14ac:dyDescent="0.2">
      <c r="B32" s="25" t="s">
        <v>381</v>
      </c>
    </row>
    <row r="33" spans="2:2" x14ac:dyDescent="0.2">
      <c r="B33" s="25" t="s">
        <v>382</v>
      </c>
    </row>
  </sheetData>
  <hyperlinks>
    <hyperlink ref="B7" location="Wheat!A1" display="Wheat" xr:uid="{00000000-0004-0000-0000-000000000000}"/>
    <hyperlink ref="B8" location="Barley!A1" display="Barley" xr:uid="{00000000-0004-0000-0000-000001000000}"/>
    <hyperlink ref="B9" location="Rice!A1" display="Rice" xr:uid="{00000000-0004-0000-0000-000002000000}"/>
    <hyperlink ref="B10" location="'Other Coarse Grains'!A1" display="Other Coarse Grains" xr:uid="{00000000-0004-0000-0000-000003000000}"/>
    <hyperlink ref="B11" location="Pulses!A1" display="Pulses" xr:uid="{00000000-0004-0000-0000-000004000000}"/>
    <hyperlink ref="B12" location="Oilseeds!A1" display="Oilseeds" xr:uid="{00000000-0004-0000-0000-000005000000}"/>
    <hyperlink ref="B13" location="'Cotton Lint'!A1" display="Cotton Lint" xr:uid="{00000000-0004-0000-0000-000006000000}"/>
    <hyperlink ref="B14" location="'Sugar Cane'!A1" display="Sugar Cane" xr:uid="{00000000-0004-0000-0000-000007000000}"/>
    <hyperlink ref="B15" location="Horticulture!A1" display="Horticulture" xr:uid="{00000000-0004-0000-0000-000008000000}"/>
    <hyperlink ref="B16" location="Wine!A1" display="Wine" xr:uid="{00000000-0004-0000-0000-000009000000}"/>
    <hyperlink ref="B17" location="Beef!A1" display="Beef" xr:uid="{00000000-0004-0000-0000-00000A000000}"/>
    <hyperlink ref="B18" location="'Sheep &amp; Goat Meat'!A1" display="Sheep &amp; Goat Meat" xr:uid="{00000000-0004-0000-0000-00000B000000}"/>
    <hyperlink ref="B19" location="Pork!A1" display="Pork" xr:uid="{00000000-0004-0000-0000-00000C000000}"/>
    <hyperlink ref="B20" location="Poultry!A1" display="Poultry" xr:uid="{00000000-0004-0000-0000-00000D000000}"/>
    <hyperlink ref="B21" location="Wool!A1" display="Wool" xr:uid="{00000000-0004-0000-0000-00000E000000}"/>
    <hyperlink ref="B22" location="Eggs!A1" display="Eggs" xr:uid="{00000000-0004-0000-0000-00000F000000}"/>
    <hyperlink ref="B23" location="Milk!A1" display="Milk" xr:uid="{00000000-0004-0000-0000-000010000000}"/>
    <hyperlink ref="B24" location="Forestry!A1" display="Forestry" xr:uid="{00000000-0004-0000-0000-000011000000}"/>
    <hyperlink ref="B25" location="Fisheries!A1" display="Fisheries" xr:uid="{00000000-0004-0000-0000-000012000000}"/>
    <hyperlink ref="B26" location="'Output Table'!A1" display="Output Table" xr:uid="{00000000-0004-0000-0000-000014000000}"/>
    <hyperlink ref="B27" location="'Production Table'!A1" display="Production Data Consolidated" xr:uid="{00000000-0004-0000-0000-000015000000}"/>
    <hyperlink ref="B28" location="'Prices Table'!A1" display="Price Data Consolidated" xr:uid="{00000000-0004-0000-0000-000016000000}"/>
    <hyperlink ref="B29" location="'Exports Table'!A1" display="Exports Data Consolidated" xr:uid="{00000000-0004-0000-0000-000017000000}"/>
    <hyperlink ref="B30" location="'Imports Trade Bal. Tables'!A1" display="Imports &amp; Trade Balance Data Consolidated" xr:uid="{00000000-0004-0000-0000-000018000000}"/>
    <hyperlink ref="B31" location="'Jobs &amp; Businesses'!A1" display="Jobs &amp; Businesses Consolidated" xr:uid="{00000000-0004-0000-0000-000019000000}"/>
    <hyperlink ref="B32" location="'Consolidated Footnotes'!A1" display="Consolidated Footnotes" xr:uid="{00000000-0004-0000-0000-00001A000000}"/>
    <hyperlink ref="B33" location="'Consolidated Sources'!A1" display="Consolidated Sources" xr:uid="{00000000-0004-0000-0000-00001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N25"/>
  <sheetViews>
    <sheetView workbookViewId="0">
      <selection activeCell="D10" sqref="D10"/>
    </sheetView>
  </sheetViews>
  <sheetFormatPr defaultRowHeight="15" x14ac:dyDescent="0.25"/>
  <cols>
    <col min="1" max="1" width="33.85546875" style="7" bestFit="1" customWidth="1"/>
    <col min="2" max="2" width="11.28515625" style="7" bestFit="1" customWidth="1"/>
    <col min="3" max="3" width="12.140625" style="7" customWidth="1"/>
    <col min="4" max="4" width="10.5703125" style="7" customWidth="1"/>
    <col min="5" max="8" width="10.5703125" style="6" customWidth="1"/>
    <col min="9" max="10" width="19.85546875" style="6" customWidth="1"/>
    <col min="11" max="11" width="16.85546875" style="8" bestFit="1" customWidth="1"/>
    <col min="12" max="12" width="24.5703125" style="7" bestFit="1" customWidth="1"/>
    <col min="13" max="13" width="117.85546875" style="7" bestFit="1" customWidth="1"/>
    <col min="14" max="14" width="9.140625" style="7"/>
  </cols>
  <sheetData>
    <row r="1" spans="1:14" s="1" customFormat="1" ht="30" x14ac:dyDescent="0.25">
      <c r="A1" s="29" t="s">
        <v>0</v>
      </c>
      <c r="B1" s="30" t="s">
        <v>7</v>
      </c>
      <c r="C1" s="31" t="s">
        <v>1</v>
      </c>
      <c r="D1" s="30" t="s">
        <v>2</v>
      </c>
      <c r="E1" s="30" t="s">
        <v>404</v>
      </c>
      <c r="F1" s="30" t="s">
        <v>422</v>
      </c>
      <c r="G1" s="30" t="s">
        <v>437</v>
      </c>
      <c r="H1" s="30" t="s">
        <v>493</v>
      </c>
      <c r="I1" s="64" t="s">
        <v>131</v>
      </c>
      <c r="J1" s="64" t="s">
        <v>410</v>
      </c>
      <c r="K1" s="32" t="s">
        <v>405</v>
      </c>
      <c r="L1" s="30" t="s">
        <v>13</v>
      </c>
      <c r="M1" s="31" t="s">
        <v>14</v>
      </c>
      <c r="N1" s="6"/>
    </row>
    <row r="2" spans="1:14" s="2" customFormat="1" ht="42.75" x14ac:dyDescent="0.25">
      <c r="A2" s="33" t="s">
        <v>79</v>
      </c>
      <c r="B2" s="34"/>
      <c r="C2" s="35" t="s">
        <v>9</v>
      </c>
      <c r="D2" s="42">
        <v>1398.3831276599999</v>
      </c>
      <c r="E2" s="43">
        <v>1766.2408214799998</v>
      </c>
      <c r="F2" s="43">
        <v>1706.97763953</v>
      </c>
      <c r="G2" s="37">
        <v>1951.0254641900001</v>
      </c>
      <c r="H2" s="37">
        <v>1930.2686366848795</v>
      </c>
      <c r="I2" s="38">
        <v>-1.0638932133947399E-2</v>
      </c>
      <c r="J2" s="88">
        <v>1750.5791379089758</v>
      </c>
      <c r="K2" s="44">
        <v>0.10264574441949459</v>
      </c>
      <c r="L2" s="34" t="s">
        <v>439</v>
      </c>
      <c r="M2" s="39" t="s">
        <v>440</v>
      </c>
      <c r="N2" s="9"/>
    </row>
    <row r="3" spans="1:14" s="2" customFormat="1" ht="42.75" x14ac:dyDescent="0.25">
      <c r="A3" s="33" t="s">
        <v>78</v>
      </c>
      <c r="B3" s="34"/>
      <c r="C3" s="35" t="s">
        <v>9</v>
      </c>
      <c r="D3" s="42">
        <v>678.40727508999998</v>
      </c>
      <c r="E3" s="37">
        <v>809.08487828</v>
      </c>
      <c r="F3" s="37">
        <v>737.71278081000003</v>
      </c>
      <c r="G3" s="37">
        <v>933.17468346999999</v>
      </c>
      <c r="H3" s="37">
        <v>926.64445590198159</v>
      </c>
      <c r="I3" s="110">
        <v>-6.9978619048427504E-3</v>
      </c>
      <c r="J3" s="111">
        <v>817.00481471039632</v>
      </c>
      <c r="K3" s="44">
        <v>0.13419705639121515</v>
      </c>
      <c r="L3" s="34" t="s">
        <v>439</v>
      </c>
      <c r="M3" s="39" t="s">
        <v>440</v>
      </c>
      <c r="N3" s="9"/>
    </row>
    <row r="4" spans="1:14" s="2" customFormat="1" ht="42.75" x14ac:dyDescent="0.25">
      <c r="A4" s="33" t="s">
        <v>59</v>
      </c>
      <c r="B4" s="34"/>
      <c r="C4" s="35" t="s">
        <v>9</v>
      </c>
      <c r="D4" s="42">
        <v>419.91898237999999</v>
      </c>
      <c r="E4" s="37">
        <v>507.39925529999999</v>
      </c>
      <c r="F4" s="37">
        <v>497.59218783</v>
      </c>
      <c r="G4" s="37">
        <v>494.60913132000002</v>
      </c>
      <c r="H4" s="37">
        <v>471.85650027632585</v>
      </c>
      <c r="I4" s="110">
        <v>-4.6001235324856449E-2</v>
      </c>
      <c r="J4" s="111">
        <v>478.27521142126517</v>
      </c>
      <c r="K4" s="44">
        <v>-1.3420539036228085E-2</v>
      </c>
      <c r="L4" s="34" t="s">
        <v>439</v>
      </c>
      <c r="M4" s="39" t="s">
        <v>440</v>
      </c>
      <c r="N4" s="9"/>
    </row>
    <row r="5" spans="1:14" s="2" customFormat="1" ht="42.75" x14ac:dyDescent="0.25">
      <c r="A5" s="33" t="s">
        <v>60</v>
      </c>
      <c r="B5" s="34"/>
      <c r="C5" s="35" t="s">
        <v>9</v>
      </c>
      <c r="D5" s="42">
        <v>300.05687018999998</v>
      </c>
      <c r="E5" s="37">
        <v>449.75668789999997</v>
      </c>
      <c r="F5" s="37">
        <v>471.67267089000001</v>
      </c>
      <c r="G5" s="37">
        <v>523.24164940000003</v>
      </c>
      <c r="H5" s="37">
        <v>531.76768050657211</v>
      </c>
      <c r="I5" s="110">
        <v>1.6294633877767195E-2</v>
      </c>
      <c r="J5" s="111">
        <v>455.29911177731447</v>
      </c>
      <c r="K5" s="44">
        <v>0.16795237845018729</v>
      </c>
      <c r="L5" s="34" t="s">
        <v>439</v>
      </c>
      <c r="M5" s="39" t="s">
        <v>440</v>
      </c>
      <c r="N5" s="9"/>
    </row>
    <row r="6" spans="1:14" s="2" customFormat="1" x14ac:dyDescent="0.25">
      <c r="A6" s="33" t="s">
        <v>153</v>
      </c>
      <c r="B6" s="34"/>
      <c r="C6" s="41" t="s">
        <v>10</v>
      </c>
      <c r="D6" s="42">
        <v>202.14520032999999</v>
      </c>
      <c r="E6" s="43">
        <v>191.11563828000001</v>
      </c>
      <c r="F6" s="43">
        <v>148.01364122999999</v>
      </c>
      <c r="G6" s="43">
        <v>168.40061159999999</v>
      </c>
      <c r="H6" s="112" t="s">
        <v>89</v>
      </c>
      <c r="I6" s="108" t="s">
        <v>89</v>
      </c>
      <c r="J6" s="72">
        <v>177.41877285999999</v>
      </c>
      <c r="K6" s="108" t="s">
        <v>89</v>
      </c>
      <c r="L6" s="34" t="s">
        <v>447</v>
      </c>
      <c r="M6" s="35" t="s">
        <v>444</v>
      </c>
      <c r="N6" s="9"/>
    </row>
    <row r="7" spans="1:14" s="2" customFormat="1" x14ac:dyDescent="0.25">
      <c r="A7" s="33" t="s">
        <v>154</v>
      </c>
      <c r="B7" s="34"/>
      <c r="C7" s="41" t="s">
        <v>10</v>
      </c>
      <c r="D7" s="42">
        <v>19.861245459999996</v>
      </c>
      <c r="E7" s="43">
        <v>27.947807519999998</v>
      </c>
      <c r="F7" s="43">
        <v>21.909960010000002</v>
      </c>
      <c r="G7" s="43">
        <v>26.396921049999996</v>
      </c>
      <c r="H7" s="112" t="s">
        <v>89</v>
      </c>
      <c r="I7" s="108" t="s">
        <v>89</v>
      </c>
      <c r="J7" s="72">
        <v>24.028983509999996</v>
      </c>
      <c r="K7" s="108" t="s">
        <v>89</v>
      </c>
      <c r="L7" s="34" t="s">
        <v>447</v>
      </c>
      <c r="M7" s="35" t="s">
        <v>444</v>
      </c>
      <c r="N7" s="9"/>
    </row>
    <row r="8" spans="1:14" s="2" customFormat="1" x14ac:dyDescent="0.25">
      <c r="A8" s="33" t="s">
        <v>155</v>
      </c>
      <c r="B8" s="34"/>
      <c r="C8" s="41" t="s">
        <v>10</v>
      </c>
      <c r="D8" s="42">
        <v>63.245460000000001</v>
      </c>
      <c r="E8" s="43">
        <v>91.895699999999991</v>
      </c>
      <c r="F8" s="43">
        <v>55.304160000000003</v>
      </c>
      <c r="G8" s="43">
        <v>71.418869999999998</v>
      </c>
      <c r="H8" s="112" t="s">
        <v>89</v>
      </c>
      <c r="I8" s="108" t="s">
        <v>89</v>
      </c>
      <c r="J8" s="72">
        <v>70.466047500000002</v>
      </c>
      <c r="K8" s="108" t="s">
        <v>89</v>
      </c>
      <c r="L8" s="34" t="s">
        <v>447</v>
      </c>
      <c r="M8" s="35" t="s">
        <v>444</v>
      </c>
      <c r="N8" s="9"/>
    </row>
    <row r="9" spans="1:14" s="2" customFormat="1" x14ac:dyDescent="0.25">
      <c r="A9" s="33" t="s">
        <v>156</v>
      </c>
      <c r="B9" s="34"/>
      <c r="C9" s="41" t="s">
        <v>10</v>
      </c>
      <c r="D9" s="42">
        <v>12.335123230000001</v>
      </c>
      <c r="E9" s="43">
        <v>14.69269749</v>
      </c>
      <c r="F9" s="43">
        <v>12.287193240000001</v>
      </c>
      <c r="G9" s="43">
        <v>11.182049429999999</v>
      </c>
      <c r="H9" s="112" t="s">
        <v>89</v>
      </c>
      <c r="I9" s="108" t="s">
        <v>89</v>
      </c>
      <c r="J9" s="72">
        <v>12.6242658475</v>
      </c>
      <c r="K9" s="108" t="s">
        <v>89</v>
      </c>
      <c r="L9" s="34" t="s">
        <v>447</v>
      </c>
      <c r="M9" s="35" t="s">
        <v>444</v>
      </c>
      <c r="N9" s="9"/>
    </row>
    <row r="10" spans="1:14" s="2" customFormat="1" x14ac:dyDescent="0.25">
      <c r="A10" s="33" t="s">
        <v>158</v>
      </c>
      <c r="B10" s="34"/>
      <c r="C10" s="41" t="s">
        <v>10</v>
      </c>
      <c r="D10" s="42">
        <v>137.24749</v>
      </c>
      <c r="E10" s="43">
        <v>107.69782000000001</v>
      </c>
      <c r="F10" s="43">
        <v>109.30112</v>
      </c>
      <c r="G10" s="43">
        <v>82.463119999999989</v>
      </c>
      <c r="H10" s="112" t="s">
        <v>89</v>
      </c>
      <c r="I10" s="108" t="s">
        <v>89</v>
      </c>
      <c r="J10" s="72">
        <v>109.17738750000001</v>
      </c>
      <c r="K10" s="108" t="s">
        <v>89</v>
      </c>
      <c r="L10" s="34" t="s">
        <v>447</v>
      </c>
      <c r="M10" s="35" t="s">
        <v>444</v>
      </c>
      <c r="N10" s="9"/>
    </row>
    <row r="11" spans="1:14" s="2" customFormat="1" x14ac:dyDescent="0.25">
      <c r="A11" s="33" t="s">
        <v>157</v>
      </c>
      <c r="B11" s="34"/>
      <c r="C11" s="41" t="s">
        <v>423</v>
      </c>
      <c r="D11" s="74">
        <v>3.8005599999999999</v>
      </c>
      <c r="E11" s="75">
        <v>3.9565700000000001</v>
      </c>
      <c r="F11" s="75">
        <v>4.9487700000000006</v>
      </c>
      <c r="G11" s="75">
        <v>5.0278700000000001</v>
      </c>
      <c r="H11" s="112" t="s">
        <v>89</v>
      </c>
      <c r="I11" s="108" t="s">
        <v>89</v>
      </c>
      <c r="J11" s="72">
        <v>4.4334425</v>
      </c>
      <c r="K11" s="108" t="s">
        <v>89</v>
      </c>
      <c r="L11" s="34" t="s">
        <v>447</v>
      </c>
      <c r="M11" s="35" t="s">
        <v>444</v>
      </c>
      <c r="N11" s="9"/>
    </row>
    <row r="12" spans="1:14" s="2" customFormat="1" ht="15.75" customHeight="1" x14ac:dyDescent="0.25">
      <c r="A12" s="33" t="s">
        <v>502</v>
      </c>
      <c r="B12" s="34"/>
      <c r="C12" s="35" t="s">
        <v>80</v>
      </c>
      <c r="D12" s="36">
        <v>91.375</v>
      </c>
      <c r="E12" s="43">
        <v>99.375</v>
      </c>
      <c r="F12" s="43">
        <v>99.474999999999994</v>
      </c>
      <c r="G12" s="43">
        <v>103.125</v>
      </c>
      <c r="H12" s="43">
        <v>106.35</v>
      </c>
      <c r="I12" s="44">
        <v>3.1272727272727119E-2</v>
      </c>
      <c r="J12" s="69">
        <v>99.940000000000012</v>
      </c>
      <c r="K12" s="44">
        <v>6.4138483089853704E-2</v>
      </c>
      <c r="L12" s="34" t="s">
        <v>449</v>
      </c>
      <c r="M12" s="35" t="s">
        <v>446</v>
      </c>
      <c r="N12" s="9"/>
    </row>
    <row r="13" spans="1:14" s="2" customFormat="1" ht="15.75" customHeight="1" x14ac:dyDescent="0.25">
      <c r="A13" s="33" t="s">
        <v>503</v>
      </c>
      <c r="B13" s="34"/>
      <c r="C13" s="35" t="s">
        <v>80</v>
      </c>
      <c r="D13" s="36">
        <v>111.47499999999999</v>
      </c>
      <c r="E13" s="43">
        <v>128.02500000000001</v>
      </c>
      <c r="F13" s="43">
        <v>116.875</v>
      </c>
      <c r="G13" s="43">
        <v>121.72500000000001</v>
      </c>
      <c r="H13" s="43">
        <v>126.02499999999999</v>
      </c>
      <c r="I13" s="44">
        <v>3.5325528856027688E-2</v>
      </c>
      <c r="J13" s="69">
        <v>120.825</v>
      </c>
      <c r="K13" s="44">
        <v>4.3037450858679716E-2</v>
      </c>
      <c r="L13" s="34" t="s">
        <v>449</v>
      </c>
      <c r="M13" s="35" t="s">
        <v>446</v>
      </c>
      <c r="N13" s="9"/>
    </row>
    <row r="14" spans="1:14" s="2" customFormat="1" x14ac:dyDescent="0.25">
      <c r="A14" s="49" t="s">
        <v>12</v>
      </c>
      <c r="B14" s="40" t="s">
        <v>6</v>
      </c>
      <c r="C14" s="35" t="s">
        <v>9</v>
      </c>
      <c r="D14" s="42">
        <v>239.83673999999999</v>
      </c>
      <c r="E14" s="43">
        <v>325.40530799999999</v>
      </c>
      <c r="F14" s="43">
        <v>365.11487699999998</v>
      </c>
      <c r="G14" s="43">
        <v>458.23013600000002</v>
      </c>
      <c r="H14" s="43">
        <v>461.71237500000001</v>
      </c>
      <c r="I14" s="44">
        <v>7.5993234107152308E-3</v>
      </c>
      <c r="J14" s="69">
        <v>370.05988719999999</v>
      </c>
      <c r="K14" s="44">
        <v>0.24766933939658831</v>
      </c>
      <c r="L14" s="34" t="s">
        <v>448</v>
      </c>
      <c r="M14" s="35" t="s">
        <v>441</v>
      </c>
      <c r="N14" s="9"/>
    </row>
    <row r="15" spans="1:14" s="2" customFormat="1" x14ac:dyDescent="0.25">
      <c r="A15" s="49"/>
      <c r="B15" s="50" t="s">
        <v>413</v>
      </c>
      <c r="C15" s="35" t="s">
        <v>9</v>
      </c>
      <c r="D15" s="42">
        <v>20.670031999999999</v>
      </c>
      <c r="E15" s="43">
        <v>43.541547999999999</v>
      </c>
      <c r="F15" s="43">
        <v>65.436750000000004</v>
      </c>
      <c r="G15" s="43">
        <v>101.623346</v>
      </c>
      <c r="H15" s="43">
        <v>128.267653</v>
      </c>
      <c r="I15" s="44">
        <v>0.26218686993439477</v>
      </c>
      <c r="J15" s="69">
        <v>71.907865799999996</v>
      </c>
      <c r="K15" s="44">
        <v>0.78377777692298034</v>
      </c>
      <c r="L15" s="34" t="s">
        <v>448</v>
      </c>
      <c r="M15" s="35" t="s">
        <v>441</v>
      </c>
      <c r="N15" s="9"/>
    </row>
    <row r="16" spans="1:14" s="2" customFormat="1" x14ac:dyDescent="0.25">
      <c r="A16" s="49"/>
      <c r="B16" s="50" t="s">
        <v>416</v>
      </c>
      <c r="C16" s="35" t="s">
        <v>9</v>
      </c>
      <c r="D16" s="42">
        <v>30.671790999999999</v>
      </c>
      <c r="E16" s="43">
        <v>40.641117999999999</v>
      </c>
      <c r="F16" s="43">
        <v>39.011539999999997</v>
      </c>
      <c r="G16" s="43">
        <v>56.570425999999998</v>
      </c>
      <c r="H16" s="43">
        <v>50.645496999999999</v>
      </c>
      <c r="I16" s="44">
        <v>-0.1047354495792554</v>
      </c>
      <c r="J16" s="69">
        <v>43.508074399999998</v>
      </c>
      <c r="K16" s="44">
        <v>0.16404823009128622</v>
      </c>
      <c r="L16" s="34" t="s">
        <v>448</v>
      </c>
      <c r="M16" s="35" t="s">
        <v>441</v>
      </c>
      <c r="N16" s="9"/>
    </row>
    <row r="17" spans="1:14" s="2" customFormat="1" x14ac:dyDescent="0.25">
      <c r="A17" s="49"/>
      <c r="B17" s="50" t="s">
        <v>412</v>
      </c>
      <c r="C17" s="35" t="s">
        <v>9</v>
      </c>
      <c r="D17" s="42">
        <v>6.3035449999999997</v>
      </c>
      <c r="E17" s="43">
        <v>22.1342</v>
      </c>
      <c r="F17" s="43">
        <v>29.282966999999999</v>
      </c>
      <c r="G17" s="43">
        <v>23.222666</v>
      </c>
      <c r="H17" s="43">
        <v>28.807684999999999</v>
      </c>
      <c r="I17" s="44">
        <v>0.24049861458628397</v>
      </c>
      <c r="J17" s="69">
        <v>21.950212599999997</v>
      </c>
      <c r="K17" s="44">
        <v>0.31241029528798303</v>
      </c>
      <c r="L17" s="34" t="s">
        <v>448</v>
      </c>
      <c r="M17" s="35" t="s">
        <v>441</v>
      </c>
      <c r="N17" s="9"/>
    </row>
    <row r="18" spans="1:14" s="2" customFormat="1" x14ac:dyDescent="0.25">
      <c r="A18" s="33" t="s">
        <v>8</v>
      </c>
      <c r="B18" s="40" t="s">
        <v>6</v>
      </c>
      <c r="C18" s="35" t="s">
        <v>9</v>
      </c>
      <c r="D18" s="42">
        <v>992.74206200000003</v>
      </c>
      <c r="E18" s="43">
        <v>1046.4110780000001</v>
      </c>
      <c r="F18" s="43">
        <v>1015.723496</v>
      </c>
      <c r="G18" s="43">
        <v>1110.125268</v>
      </c>
      <c r="H18" s="43">
        <v>1227.6437269999999</v>
      </c>
      <c r="I18" s="44">
        <v>0.1058605387946181</v>
      </c>
      <c r="J18" s="69">
        <v>1078.5291261999998</v>
      </c>
      <c r="K18" s="44">
        <v>0.13825737031820196</v>
      </c>
      <c r="L18" s="34" t="s">
        <v>448</v>
      </c>
      <c r="M18" s="35" t="s">
        <v>441</v>
      </c>
      <c r="N18" s="9"/>
    </row>
    <row r="19" spans="1:14" s="2" customFormat="1" ht="16.5" x14ac:dyDescent="0.25">
      <c r="A19" s="54" t="s">
        <v>495</v>
      </c>
      <c r="B19" s="55" t="s">
        <v>6</v>
      </c>
      <c r="C19" s="56" t="s">
        <v>9</v>
      </c>
      <c r="D19" s="57">
        <v>-752.90532200000007</v>
      </c>
      <c r="E19" s="58">
        <v>-721.0057700000001</v>
      </c>
      <c r="F19" s="58">
        <v>-650.60861899999998</v>
      </c>
      <c r="G19" s="58">
        <v>-651.89513199999999</v>
      </c>
      <c r="H19" s="58">
        <v>-765.93135199999983</v>
      </c>
      <c r="I19" s="59">
        <v>0.17493031379163582</v>
      </c>
      <c r="J19" s="84">
        <v>-708.46923900000002</v>
      </c>
      <c r="K19" s="59">
        <v>8.110742123554604E-2</v>
      </c>
      <c r="L19" s="60" t="s">
        <v>448</v>
      </c>
      <c r="M19" s="56" t="s">
        <v>441</v>
      </c>
      <c r="N19" s="9"/>
    </row>
    <row r="20" spans="1:14" x14ac:dyDescent="0.25">
      <c r="A20" s="80" t="s">
        <v>76</v>
      </c>
      <c r="B20" s="62"/>
      <c r="C20" s="62"/>
      <c r="D20" s="62"/>
      <c r="E20" s="62"/>
      <c r="F20" s="62"/>
      <c r="G20" s="62"/>
      <c r="H20" s="62"/>
      <c r="I20" s="62"/>
      <c r="J20" s="62"/>
      <c r="K20" s="62"/>
      <c r="L20" s="62"/>
      <c r="M20" s="62"/>
    </row>
    <row r="21" spans="1:14" ht="16.5" x14ac:dyDescent="0.25">
      <c r="A21" s="62" t="s">
        <v>496</v>
      </c>
      <c r="B21" s="62"/>
      <c r="C21" s="62"/>
      <c r="D21" s="62"/>
      <c r="E21" s="81"/>
      <c r="F21" s="81"/>
      <c r="G21" s="81"/>
      <c r="H21" s="81"/>
      <c r="I21" s="81"/>
      <c r="J21" s="81"/>
      <c r="K21" s="82"/>
      <c r="L21" s="62"/>
      <c r="M21" s="62"/>
    </row>
    <row r="22" spans="1:14" ht="16.5" x14ac:dyDescent="0.25">
      <c r="A22" s="62" t="s">
        <v>497</v>
      </c>
      <c r="B22" s="62"/>
      <c r="C22" s="62"/>
      <c r="D22" s="62"/>
      <c r="E22" s="81"/>
      <c r="F22" s="81"/>
      <c r="G22" s="81"/>
      <c r="H22" s="81"/>
      <c r="I22" s="81"/>
      <c r="J22" s="81"/>
      <c r="K22" s="82"/>
      <c r="L22" s="62"/>
      <c r="M22" s="62"/>
    </row>
    <row r="23" spans="1:14" ht="16.5" x14ac:dyDescent="0.25">
      <c r="A23" s="62" t="s">
        <v>498</v>
      </c>
      <c r="B23" s="62"/>
      <c r="C23" s="62"/>
      <c r="D23" s="62"/>
      <c r="E23" s="81"/>
      <c r="F23" s="81"/>
      <c r="G23" s="81"/>
      <c r="H23" s="81"/>
      <c r="I23" s="81"/>
      <c r="J23" s="81"/>
      <c r="K23" s="82"/>
      <c r="L23" s="62"/>
      <c r="M23" s="62"/>
    </row>
    <row r="24" spans="1:14" ht="16.5" x14ac:dyDescent="0.25">
      <c r="A24" s="62" t="s">
        <v>504</v>
      </c>
      <c r="B24" s="62"/>
      <c r="C24" s="62"/>
      <c r="D24" s="62"/>
      <c r="E24" s="81"/>
      <c r="F24" s="81"/>
      <c r="G24" s="81"/>
      <c r="H24" s="81"/>
      <c r="I24" s="81"/>
      <c r="J24" s="81"/>
      <c r="K24" s="82"/>
      <c r="L24" s="62"/>
      <c r="M24" s="62"/>
    </row>
    <row r="25" spans="1:14" ht="16.5" x14ac:dyDescent="0.25">
      <c r="A25" s="113" t="s">
        <v>505</v>
      </c>
      <c r="B25" s="62"/>
      <c r="C25" s="62"/>
      <c r="D25" s="62"/>
      <c r="E25" s="81"/>
      <c r="F25" s="81"/>
      <c r="G25" s="81"/>
      <c r="H25" s="81"/>
      <c r="I25" s="81"/>
      <c r="J25" s="81"/>
      <c r="K25" s="82"/>
      <c r="L25" s="62"/>
      <c r="M25" s="62"/>
    </row>
  </sheetData>
  <mergeCells count="1">
    <mergeCell ref="A14:A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M17"/>
  <sheetViews>
    <sheetView workbookViewId="0">
      <selection activeCell="I29" sqref="I29"/>
    </sheetView>
  </sheetViews>
  <sheetFormatPr defaultRowHeight="15" outlineLevelCol="1" x14ac:dyDescent="0.25"/>
  <cols>
    <col min="1" max="1" width="33.85546875" style="62" bestFit="1" customWidth="1"/>
    <col min="2" max="2" width="14.42578125" style="62" bestFit="1" customWidth="1"/>
    <col min="3" max="3" width="15.7109375" style="62" bestFit="1" customWidth="1"/>
    <col min="4" max="4" width="10.5703125" style="62" customWidth="1" outlineLevel="1"/>
    <col min="5" max="5" width="10.5703125" style="81" bestFit="1" customWidth="1"/>
    <col min="6" max="6" width="10.7109375" style="81" bestFit="1" customWidth="1"/>
    <col min="7" max="8" width="10.7109375" style="81" customWidth="1"/>
    <col min="9" max="10" width="18.28515625" style="81" customWidth="1"/>
    <col min="11" max="11" width="16.85546875" style="82" bestFit="1" customWidth="1"/>
    <col min="12" max="12" width="24.5703125" style="62" bestFit="1" customWidth="1"/>
    <col min="13" max="13" width="129.7109375" style="62" bestFit="1" customWidth="1"/>
    <col min="14" max="16384" width="9.140625" style="68"/>
  </cols>
  <sheetData>
    <row r="1" spans="1:13" s="65" customFormat="1" ht="30" x14ac:dyDescent="0.25">
      <c r="A1" s="117" t="s">
        <v>0</v>
      </c>
      <c r="B1" s="118" t="s">
        <v>7</v>
      </c>
      <c r="C1" s="119" t="s">
        <v>1</v>
      </c>
      <c r="D1" s="29" t="s">
        <v>2</v>
      </c>
      <c r="E1" s="30" t="s">
        <v>404</v>
      </c>
      <c r="F1" s="30" t="s">
        <v>422</v>
      </c>
      <c r="G1" s="30" t="s">
        <v>437</v>
      </c>
      <c r="H1" s="30" t="s">
        <v>493</v>
      </c>
      <c r="I1" s="64" t="s">
        <v>131</v>
      </c>
      <c r="J1" s="64" t="s">
        <v>410</v>
      </c>
      <c r="K1" s="32" t="s">
        <v>405</v>
      </c>
      <c r="L1" s="30" t="s">
        <v>13</v>
      </c>
      <c r="M1" s="31" t="s">
        <v>14</v>
      </c>
    </row>
    <row r="2" spans="1:13" ht="42.75" x14ac:dyDescent="0.25">
      <c r="A2" s="121" t="s">
        <v>3</v>
      </c>
      <c r="B2" s="34"/>
      <c r="C2" s="87" t="s">
        <v>9</v>
      </c>
      <c r="D2" s="36">
        <v>147.53770394999998</v>
      </c>
      <c r="E2" s="37">
        <v>186.6858153</v>
      </c>
      <c r="F2" s="37">
        <v>227.11570481999999</v>
      </c>
      <c r="G2" s="37">
        <v>237.11852171000001</v>
      </c>
      <c r="H2" s="37">
        <v>225.151578193148</v>
      </c>
      <c r="I2" s="38">
        <v>-5.0468193840579767E-2</v>
      </c>
      <c r="J2" s="72">
        <v>204.7218647946296</v>
      </c>
      <c r="K2" s="38">
        <v>9.9792532756639574E-2</v>
      </c>
      <c r="L2" s="34" t="s">
        <v>439</v>
      </c>
      <c r="M2" s="39" t="s">
        <v>440</v>
      </c>
    </row>
    <row r="3" spans="1:13" ht="14.25" x14ac:dyDescent="0.25">
      <c r="A3" s="121" t="s">
        <v>18</v>
      </c>
      <c r="B3" s="34"/>
      <c r="C3" s="87" t="s">
        <v>20</v>
      </c>
      <c r="D3" s="129">
        <v>29.211220000000001</v>
      </c>
      <c r="E3" s="225">
        <v>30.111339999999998</v>
      </c>
      <c r="F3" s="225">
        <v>34.37688</v>
      </c>
      <c r="G3" s="225">
        <v>31.565000000000001</v>
      </c>
      <c r="H3" s="115" t="s">
        <v>89</v>
      </c>
      <c r="I3" s="108" t="s">
        <v>89</v>
      </c>
      <c r="J3" s="72">
        <v>31.316109999999998</v>
      </c>
      <c r="K3" s="108" t="s">
        <v>89</v>
      </c>
      <c r="L3" s="34" t="s">
        <v>447</v>
      </c>
      <c r="M3" s="35" t="s">
        <v>444</v>
      </c>
    </row>
    <row r="4" spans="1:13" ht="14.25" x14ac:dyDescent="0.25">
      <c r="A4" s="121" t="s">
        <v>19</v>
      </c>
      <c r="B4" s="34"/>
      <c r="C4" s="87" t="s">
        <v>21</v>
      </c>
      <c r="D4" s="129">
        <v>15.35</v>
      </c>
      <c r="E4" s="130">
        <v>17.690000000000001</v>
      </c>
      <c r="F4" s="225">
        <v>16.600000000000001</v>
      </c>
      <c r="G4" s="225">
        <v>15.5</v>
      </c>
      <c r="H4" s="115" t="s">
        <v>89</v>
      </c>
      <c r="I4" s="108" t="s">
        <v>89</v>
      </c>
      <c r="J4" s="72">
        <v>16.285</v>
      </c>
      <c r="K4" s="108" t="s">
        <v>89</v>
      </c>
      <c r="L4" s="34" t="s">
        <v>447</v>
      </c>
      <c r="M4" s="35" t="s">
        <v>444</v>
      </c>
    </row>
    <row r="5" spans="1:13" ht="16.5" x14ac:dyDescent="0.25">
      <c r="A5" s="121" t="s">
        <v>408</v>
      </c>
      <c r="B5" s="34"/>
      <c r="C5" s="89" t="s">
        <v>10</v>
      </c>
      <c r="D5" s="36">
        <v>348.44099999999997</v>
      </c>
      <c r="E5" s="226">
        <v>349.34699999999998</v>
      </c>
      <c r="F5" s="226">
        <v>317.75400000000002</v>
      </c>
      <c r="G5" s="226">
        <v>320.94099999999997</v>
      </c>
      <c r="H5" s="226">
        <v>286.90499999999997</v>
      </c>
      <c r="I5" s="38">
        <v>-0.10605064482256865</v>
      </c>
      <c r="J5" s="72">
        <v>324.67759999999998</v>
      </c>
      <c r="K5" s="38">
        <v>-0.11633879269774083</v>
      </c>
      <c r="L5" s="47" t="s">
        <v>573</v>
      </c>
      <c r="M5" s="35" t="s">
        <v>461</v>
      </c>
    </row>
    <row r="6" spans="1:13" ht="14.25" x14ac:dyDescent="0.25">
      <c r="A6" s="121" t="s">
        <v>421</v>
      </c>
      <c r="B6" s="34"/>
      <c r="C6" s="87" t="s">
        <v>11</v>
      </c>
      <c r="D6" s="36">
        <v>544.1</v>
      </c>
      <c r="E6" s="37">
        <v>584.66499999999996</v>
      </c>
      <c r="F6" s="37">
        <v>618.45500000000004</v>
      </c>
      <c r="G6" s="37">
        <v>682.798</v>
      </c>
      <c r="H6" s="37">
        <v>694</v>
      </c>
      <c r="I6" s="38">
        <v>1.6406023450566742E-2</v>
      </c>
      <c r="J6" s="72">
        <v>624.80359999999996</v>
      </c>
      <c r="K6" s="38">
        <v>0.11074904177888878</v>
      </c>
      <c r="L6" s="47" t="s">
        <v>450</v>
      </c>
      <c r="M6" s="48" t="s">
        <v>443</v>
      </c>
    </row>
    <row r="7" spans="1:13" ht="14.25" x14ac:dyDescent="0.25">
      <c r="A7" s="125" t="s">
        <v>12</v>
      </c>
      <c r="B7" s="40" t="s">
        <v>6</v>
      </c>
      <c r="C7" s="87" t="s">
        <v>9</v>
      </c>
      <c r="D7" s="42">
        <v>506.79865799999999</v>
      </c>
      <c r="E7" s="43">
        <v>507.65681699999999</v>
      </c>
      <c r="F7" s="43">
        <v>519.64791400000001</v>
      </c>
      <c r="G7" s="43">
        <v>539.84796500000004</v>
      </c>
      <c r="H7" s="43">
        <v>550.59447999999998</v>
      </c>
      <c r="I7" s="44">
        <v>1.9906558321471035E-2</v>
      </c>
      <c r="J7" s="69">
        <v>524.90916679999987</v>
      </c>
      <c r="K7" s="44">
        <v>4.8932872246421732E-2</v>
      </c>
      <c r="L7" s="34" t="s">
        <v>448</v>
      </c>
      <c r="M7" s="35" t="s">
        <v>441</v>
      </c>
    </row>
    <row r="8" spans="1:13" ht="14.25" x14ac:dyDescent="0.25">
      <c r="A8" s="125"/>
      <c r="B8" s="50" t="s">
        <v>472</v>
      </c>
      <c r="C8" s="87" t="s">
        <v>9</v>
      </c>
      <c r="D8" s="42">
        <v>261.01698499999998</v>
      </c>
      <c r="E8" s="43">
        <v>245.37803600000001</v>
      </c>
      <c r="F8" s="43">
        <v>226.765502</v>
      </c>
      <c r="G8" s="43">
        <v>244.55725899999999</v>
      </c>
      <c r="H8" s="43">
        <v>251.65068600000001</v>
      </c>
      <c r="I8" s="44">
        <v>2.9005178701320133E-2</v>
      </c>
      <c r="J8" s="69">
        <v>245.87369359999997</v>
      </c>
      <c r="K8" s="44">
        <v>2.3495772627869504E-2</v>
      </c>
      <c r="L8" s="34" t="s">
        <v>448</v>
      </c>
      <c r="M8" s="35" t="s">
        <v>441</v>
      </c>
    </row>
    <row r="9" spans="1:13" ht="14.25" x14ac:dyDescent="0.25">
      <c r="A9" s="125"/>
      <c r="B9" s="50" t="s">
        <v>474</v>
      </c>
      <c r="C9" s="87" t="s">
        <v>9</v>
      </c>
      <c r="D9" s="42">
        <v>50.007936000000001</v>
      </c>
      <c r="E9" s="43">
        <v>51.020111</v>
      </c>
      <c r="F9" s="43">
        <v>85.769851000000003</v>
      </c>
      <c r="G9" s="43">
        <v>88.115504999999999</v>
      </c>
      <c r="H9" s="43">
        <v>94.467372999999995</v>
      </c>
      <c r="I9" s="44">
        <v>7.2085701602686125E-2</v>
      </c>
      <c r="J9" s="69">
        <v>73.876155199999999</v>
      </c>
      <c r="K9" s="44">
        <v>0.27872617009175382</v>
      </c>
      <c r="L9" s="34" t="s">
        <v>448</v>
      </c>
      <c r="M9" s="35" t="s">
        <v>441</v>
      </c>
    </row>
    <row r="10" spans="1:13" ht="14.25" x14ac:dyDescent="0.25">
      <c r="A10" s="125"/>
      <c r="B10" s="50" t="s">
        <v>413</v>
      </c>
      <c r="C10" s="87" t="s">
        <v>9</v>
      </c>
      <c r="D10" s="42">
        <v>43.166558000000002</v>
      </c>
      <c r="E10" s="43">
        <v>57.536251</v>
      </c>
      <c r="F10" s="43">
        <v>65.526891000000006</v>
      </c>
      <c r="G10" s="43">
        <v>58.363261999999999</v>
      </c>
      <c r="H10" s="43">
        <v>60.343032000000001</v>
      </c>
      <c r="I10" s="44">
        <v>3.3921510418660317E-2</v>
      </c>
      <c r="J10" s="69">
        <v>56.987198800000002</v>
      </c>
      <c r="K10" s="44">
        <v>5.8887491764203048E-2</v>
      </c>
      <c r="L10" s="34" t="s">
        <v>448</v>
      </c>
      <c r="M10" s="35" t="s">
        <v>441</v>
      </c>
    </row>
    <row r="11" spans="1:13" ht="14.25" x14ac:dyDescent="0.25">
      <c r="A11" s="121" t="s">
        <v>8</v>
      </c>
      <c r="B11" s="40" t="s">
        <v>6</v>
      </c>
      <c r="C11" s="87" t="s">
        <v>9</v>
      </c>
      <c r="D11" s="42">
        <v>264.11461500000001</v>
      </c>
      <c r="E11" s="43">
        <v>231.198892</v>
      </c>
      <c r="F11" s="43">
        <v>248.96032600000001</v>
      </c>
      <c r="G11" s="43">
        <v>265.55277100000001</v>
      </c>
      <c r="H11" s="43">
        <v>259.39302300000003</v>
      </c>
      <c r="I11" s="44">
        <v>-2.319594699314953E-2</v>
      </c>
      <c r="J11" s="69">
        <v>253.84392539999999</v>
      </c>
      <c r="K11" s="44">
        <v>2.1860273359923577E-2</v>
      </c>
      <c r="L11" s="34" t="s">
        <v>448</v>
      </c>
      <c r="M11" s="35" t="s">
        <v>441</v>
      </c>
    </row>
    <row r="12" spans="1:13" ht="16.5" x14ac:dyDescent="0.25">
      <c r="A12" s="126" t="s">
        <v>495</v>
      </c>
      <c r="B12" s="127" t="s">
        <v>6</v>
      </c>
      <c r="C12" s="128" t="s">
        <v>9</v>
      </c>
      <c r="D12" s="57">
        <v>242.68404299999997</v>
      </c>
      <c r="E12" s="58">
        <v>276.45792499999999</v>
      </c>
      <c r="F12" s="58">
        <v>270.68758800000001</v>
      </c>
      <c r="G12" s="58">
        <v>274.29519400000004</v>
      </c>
      <c r="H12" s="58">
        <v>291.20145699999995</v>
      </c>
      <c r="I12" s="59">
        <v>6.163528698209686E-2</v>
      </c>
      <c r="J12" s="84">
        <v>271.06524139999999</v>
      </c>
      <c r="K12" s="59">
        <v>7.4285494872010416E-2</v>
      </c>
      <c r="L12" s="135" t="s">
        <v>448</v>
      </c>
      <c r="M12" s="136" t="s">
        <v>441</v>
      </c>
    </row>
    <row r="13" spans="1:13" ht="14.25" x14ac:dyDescent="0.25">
      <c r="A13" s="80" t="s">
        <v>76</v>
      </c>
      <c r="E13" s="62"/>
      <c r="F13" s="62"/>
      <c r="G13" s="62"/>
      <c r="H13" s="62"/>
      <c r="I13" s="62"/>
      <c r="J13" s="62"/>
      <c r="K13" s="62"/>
    </row>
    <row r="14" spans="1:13" ht="16.5" x14ac:dyDescent="0.25">
      <c r="A14" s="62" t="s">
        <v>496</v>
      </c>
    </row>
    <row r="15" spans="1:13" ht="16.5" x14ac:dyDescent="0.25">
      <c r="A15" s="62" t="s">
        <v>497</v>
      </c>
    </row>
    <row r="16" spans="1:13" ht="18" customHeight="1" x14ac:dyDescent="0.25">
      <c r="A16" s="62" t="s">
        <v>498</v>
      </c>
    </row>
    <row r="17" spans="1:1" ht="16.5" x14ac:dyDescent="0.25">
      <c r="A17" s="113" t="s">
        <v>506</v>
      </c>
    </row>
  </sheetData>
  <mergeCells count="1">
    <mergeCell ref="A7:A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M21"/>
  <sheetViews>
    <sheetView workbookViewId="0">
      <selection activeCell="E17" sqref="E17"/>
    </sheetView>
  </sheetViews>
  <sheetFormatPr defaultRowHeight="15" x14ac:dyDescent="0.25"/>
  <cols>
    <col min="1" max="1" width="33.85546875" style="7" bestFit="1" customWidth="1"/>
    <col min="2" max="2" width="13.140625" style="7" bestFit="1" customWidth="1"/>
    <col min="3" max="3" width="15.7109375" style="7" bestFit="1" customWidth="1"/>
    <col min="4" max="4" width="13.28515625" style="7" bestFit="1" customWidth="1"/>
    <col min="5" max="5" width="11.5703125" style="6" bestFit="1" customWidth="1"/>
    <col min="6" max="6" width="13.28515625" style="6" bestFit="1" customWidth="1"/>
    <col min="7" max="8" width="10.7109375" style="6" customWidth="1"/>
    <col min="9" max="10" width="16.28515625" style="6" customWidth="1"/>
    <col min="11" max="11" width="16.85546875" style="8" bestFit="1" customWidth="1"/>
    <col min="12" max="12" width="25.5703125" style="7" bestFit="1" customWidth="1"/>
    <col min="13" max="13" width="113.140625" style="7" bestFit="1" customWidth="1"/>
  </cols>
  <sheetData>
    <row r="1" spans="1:13" s="1" customFormat="1" ht="30" x14ac:dyDescent="0.25">
      <c r="A1" s="29" t="s">
        <v>0</v>
      </c>
      <c r="B1" s="30" t="s">
        <v>7</v>
      </c>
      <c r="C1" s="31" t="s">
        <v>1</v>
      </c>
      <c r="D1" s="30" t="s">
        <v>2</v>
      </c>
      <c r="E1" s="30" t="s">
        <v>404</v>
      </c>
      <c r="F1" s="30" t="s">
        <v>422</v>
      </c>
      <c r="G1" s="30" t="s">
        <v>437</v>
      </c>
      <c r="H1" s="30" t="s">
        <v>493</v>
      </c>
      <c r="I1" s="64" t="s">
        <v>131</v>
      </c>
      <c r="J1" s="64" t="s">
        <v>410</v>
      </c>
      <c r="K1" s="32" t="s">
        <v>405</v>
      </c>
      <c r="L1" s="30" t="s">
        <v>13</v>
      </c>
      <c r="M1" s="31" t="s">
        <v>14</v>
      </c>
    </row>
    <row r="2" spans="1:13" s="2" customFormat="1" ht="42.75" x14ac:dyDescent="0.25">
      <c r="A2" s="33" t="s">
        <v>3</v>
      </c>
      <c r="B2" s="34"/>
      <c r="C2" s="35" t="s">
        <v>9</v>
      </c>
      <c r="D2" s="42">
        <v>2561.8793802</v>
      </c>
      <c r="E2" s="43">
        <v>2364.1512830000001</v>
      </c>
      <c r="F2" s="43">
        <v>2387.2431421000001</v>
      </c>
      <c r="G2" s="37">
        <v>2562.5153943</v>
      </c>
      <c r="H2" s="37">
        <v>2728.5487587938787</v>
      </c>
      <c r="I2" s="38">
        <v>6.4793118848456288E-2</v>
      </c>
      <c r="J2" s="72">
        <v>2520.8675916787756</v>
      </c>
      <c r="K2" s="38">
        <v>8.2384797916655872E-2</v>
      </c>
      <c r="L2" s="34" t="s">
        <v>439</v>
      </c>
      <c r="M2" s="39" t="s">
        <v>440</v>
      </c>
    </row>
    <row r="3" spans="1:13" s="2" customFormat="1" x14ac:dyDescent="0.25">
      <c r="A3" s="33" t="s">
        <v>40</v>
      </c>
      <c r="B3" s="40"/>
      <c r="C3" s="41" t="s">
        <v>38</v>
      </c>
      <c r="D3" s="36">
        <v>304.11697731300001</v>
      </c>
      <c r="E3" s="37">
        <v>301.14168525475003</v>
      </c>
      <c r="F3" s="37">
        <v>329.6789928915</v>
      </c>
      <c r="G3" s="37">
        <v>327.25840391524997</v>
      </c>
      <c r="H3" s="37">
        <v>309.81085972525</v>
      </c>
      <c r="I3" s="38">
        <v>-5.331427392317889E-2</v>
      </c>
      <c r="J3" s="72">
        <v>314.40138381995001</v>
      </c>
      <c r="K3" s="38">
        <v>-1.4600839344043437E-2</v>
      </c>
      <c r="L3" s="34" t="s">
        <v>429</v>
      </c>
      <c r="M3" s="48" t="s">
        <v>445</v>
      </c>
    </row>
    <row r="4" spans="1:13" s="2" customFormat="1" x14ac:dyDescent="0.25">
      <c r="A4" s="33" t="s">
        <v>39</v>
      </c>
      <c r="B4" s="40"/>
      <c r="C4" s="41" t="s">
        <v>38</v>
      </c>
      <c r="D4" s="36">
        <v>4997.7004100000004</v>
      </c>
      <c r="E4" s="114">
        <v>5287.1658899999993</v>
      </c>
      <c r="F4" s="114">
        <v>4727.0546199999999</v>
      </c>
      <c r="G4" s="114">
        <v>3780.3457799999996</v>
      </c>
      <c r="H4" s="115" t="s">
        <v>89</v>
      </c>
      <c r="I4" s="108" t="s">
        <v>89</v>
      </c>
      <c r="J4" s="72">
        <v>4698.066675</v>
      </c>
      <c r="K4" s="108" t="s">
        <v>89</v>
      </c>
      <c r="L4" s="34" t="s">
        <v>429</v>
      </c>
      <c r="M4" s="48" t="s">
        <v>445</v>
      </c>
    </row>
    <row r="5" spans="1:13" s="2" customFormat="1" x14ac:dyDescent="0.25">
      <c r="A5" s="33" t="s">
        <v>48</v>
      </c>
      <c r="B5" s="40"/>
      <c r="C5" s="41" t="s">
        <v>45</v>
      </c>
      <c r="D5" s="116">
        <v>0.20956222943589325</v>
      </c>
      <c r="E5" s="38">
        <v>0.21180833492783335</v>
      </c>
      <c r="F5" s="38">
        <v>0.18619490278207712</v>
      </c>
      <c r="G5" s="38">
        <v>0.16890049592825968</v>
      </c>
      <c r="H5" s="115" t="s">
        <v>89</v>
      </c>
      <c r="I5" s="108" t="s">
        <v>89</v>
      </c>
      <c r="J5" s="38">
        <v>0.19411649076851584</v>
      </c>
      <c r="K5" s="108" t="s">
        <v>89</v>
      </c>
      <c r="L5" s="34" t="s">
        <v>429</v>
      </c>
      <c r="M5" s="48" t="s">
        <v>445</v>
      </c>
    </row>
    <row r="6" spans="1:13" s="2" customFormat="1" x14ac:dyDescent="0.25">
      <c r="A6" s="33" t="s">
        <v>86</v>
      </c>
      <c r="B6" s="34"/>
      <c r="C6" s="41" t="s">
        <v>10</v>
      </c>
      <c r="D6" s="36">
        <v>521.42399999999998</v>
      </c>
      <c r="E6" s="37">
        <v>450.38299999999998</v>
      </c>
      <c r="F6" s="43">
        <v>500.9359</v>
      </c>
      <c r="G6" s="43">
        <v>535.53969999999993</v>
      </c>
      <c r="H6" s="43">
        <v>516.40499999999997</v>
      </c>
      <c r="I6" s="44">
        <v>-3.5729750754239009E-2</v>
      </c>
      <c r="J6" s="69">
        <v>504.93752000000006</v>
      </c>
      <c r="K6" s="44">
        <v>2.2710691017771678E-2</v>
      </c>
      <c r="L6" s="34" t="s">
        <v>429</v>
      </c>
      <c r="M6" s="48" t="s">
        <v>445</v>
      </c>
    </row>
    <row r="7" spans="1:13" s="2" customFormat="1" x14ac:dyDescent="0.25">
      <c r="A7" s="33" t="s">
        <v>87</v>
      </c>
      <c r="B7" s="34"/>
      <c r="C7" s="41" t="s">
        <v>52</v>
      </c>
      <c r="D7" s="36">
        <v>1894.3820000000001</v>
      </c>
      <c r="E7" s="43">
        <v>1577.598</v>
      </c>
      <c r="F7" s="43">
        <v>1704.2650000000001</v>
      </c>
      <c r="G7" s="43">
        <v>1910.114</v>
      </c>
      <c r="H7" s="43">
        <v>1841.2329999999999</v>
      </c>
      <c r="I7" s="44">
        <v>-3.6061198441559084E-2</v>
      </c>
      <c r="J7" s="69">
        <v>1785.5184000000002</v>
      </c>
      <c r="K7" s="44">
        <v>3.1203598909985919E-2</v>
      </c>
      <c r="L7" s="34" t="s">
        <v>429</v>
      </c>
      <c r="M7" s="48" t="s">
        <v>445</v>
      </c>
    </row>
    <row r="8" spans="1:13" s="2" customFormat="1" x14ac:dyDescent="0.25">
      <c r="A8" s="33" t="s">
        <v>90</v>
      </c>
      <c r="B8" s="34"/>
      <c r="C8" s="41" t="s">
        <v>88</v>
      </c>
      <c r="D8" s="36">
        <v>275.24754774908121</v>
      </c>
      <c r="E8" s="37">
        <v>285.48654346671333</v>
      </c>
      <c r="F8" s="43">
        <v>293.93075607373265</v>
      </c>
      <c r="G8" s="43">
        <v>280.37054332882747</v>
      </c>
      <c r="H8" s="43">
        <v>280.46694796367433</v>
      </c>
      <c r="I8" s="44">
        <v>3.4384723053371147E-4</v>
      </c>
      <c r="J8" s="69">
        <v>283.10046771640577</v>
      </c>
      <c r="K8" s="44">
        <v>-9.3024210591187151E-3</v>
      </c>
      <c r="L8" s="34" t="s">
        <v>429</v>
      </c>
      <c r="M8" s="48" t="s">
        <v>445</v>
      </c>
    </row>
    <row r="9" spans="1:13" s="2" customFormat="1" x14ac:dyDescent="0.25">
      <c r="A9" s="33" t="s">
        <v>83</v>
      </c>
      <c r="B9" s="34"/>
      <c r="C9" s="35" t="s">
        <v>53</v>
      </c>
      <c r="D9" s="36">
        <v>578.00991189427316</v>
      </c>
      <c r="E9" s="37">
        <v>660.625</v>
      </c>
      <c r="F9" s="43">
        <v>541.30711206896547</v>
      </c>
      <c r="G9" s="43">
        <v>484.51439790575915</v>
      </c>
      <c r="H9" s="43">
        <v>571.37421383647802</v>
      </c>
      <c r="I9" s="38">
        <v>0.17927189843306501</v>
      </c>
      <c r="J9" s="72">
        <v>567.16612714109522</v>
      </c>
      <c r="K9" s="38">
        <v>7.4194957949875739E-3</v>
      </c>
      <c r="L9" s="34" t="s">
        <v>429</v>
      </c>
      <c r="M9" s="48" t="s">
        <v>445</v>
      </c>
    </row>
    <row r="10" spans="1:13" s="2" customFormat="1" x14ac:dyDescent="0.25">
      <c r="A10" s="33" t="s">
        <v>84</v>
      </c>
      <c r="B10" s="34"/>
      <c r="C10" s="35" t="s">
        <v>53</v>
      </c>
      <c r="D10" s="36">
        <v>425.95418654702632</v>
      </c>
      <c r="E10" s="37">
        <v>458.17769650728656</v>
      </c>
      <c r="F10" s="43">
        <v>388.67203898169703</v>
      </c>
      <c r="G10" s="43">
        <v>386.22797826504188</v>
      </c>
      <c r="H10" s="43">
        <v>452.27250919594263</v>
      </c>
      <c r="I10" s="38">
        <v>0.17099882620512519</v>
      </c>
      <c r="J10" s="72">
        <v>422.2608818993989</v>
      </c>
      <c r="K10" s="38">
        <v>7.1073662238250623E-2</v>
      </c>
      <c r="L10" s="34" t="s">
        <v>429</v>
      </c>
      <c r="M10" s="48" t="s">
        <v>445</v>
      </c>
    </row>
    <row r="11" spans="1:13" s="2" customFormat="1" x14ac:dyDescent="0.25">
      <c r="A11" s="33" t="s">
        <v>85</v>
      </c>
      <c r="B11" s="34"/>
      <c r="C11" s="35" t="s">
        <v>53</v>
      </c>
      <c r="D11" s="36">
        <v>516.86994957901675</v>
      </c>
      <c r="E11" s="37">
        <v>551.8130486669512</v>
      </c>
      <c r="F11" s="43">
        <v>482.40814419167566</v>
      </c>
      <c r="G11" s="43">
        <v>503.98284215644009</v>
      </c>
      <c r="H11" s="43">
        <v>537.8073190264837</v>
      </c>
      <c r="I11" s="38">
        <v>6.711434207822542E-2</v>
      </c>
      <c r="J11" s="72">
        <v>518.57626072411347</v>
      </c>
      <c r="K11" s="38">
        <v>3.7084339872243577E-2</v>
      </c>
      <c r="L11" s="34" t="s">
        <v>429</v>
      </c>
      <c r="M11" s="48" t="s">
        <v>445</v>
      </c>
    </row>
    <row r="12" spans="1:13" s="2" customFormat="1" x14ac:dyDescent="0.25">
      <c r="A12" s="49" t="s">
        <v>12</v>
      </c>
      <c r="B12" s="40" t="s">
        <v>6</v>
      </c>
      <c r="C12" s="35" t="s">
        <v>9</v>
      </c>
      <c r="D12" s="42">
        <v>1577.454438</v>
      </c>
      <c r="E12" s="43">
        <v>1303.5414880000001</v>
      </c>
      <c r="F12" s="43">
        <v>1479.4857260000001</v>
      </c>
      <c r="G12" s="43">
        <v>1802.57511</v>
      </c>
      <c r="H12" s="43">
        <v>2103.8014600000001</v>
      </c>
      <c r="I12" s="44">
        <v>0.16710890343981299</v>
      </c>
      <c r="J12" s="69">
        <v>1653.3716444000002</v>
      </c>
      <c r="K12" s="44">
        <v>0.27243107569046199</v>
      </c>
      <c r="L12" s="34" t="s">
        <v>448</v>
      </c>
      <c r="M12" s="35" t="s">
        <v>441</v>
      </c>
    </row>
    <row r="13" spans="1:13" s="2" customFormat="1" x14ac:dyDescent="0.25">
      <c r="A13" s="49"/>
      <c r="B13" s="50" t="s">
        <v>413</v>
      </c>
      <c r="C13" s="35" t="s">
        <v>9</v>
      </c>
      <c r="D13" s="42">
        <v>208.84508299999999</v>
      </c>
      <c r="E13" s="43">
        <v>148.58690799999999</v>
      </c>
      <c r="F13" s="43">
        <v>248.96375599999999</v>
      </c>
      <c r="G13" s="43">
        <v>500.51808799999998</v>
      </c>
      <c r="H13" s="43">
        <v>747.44815600000004</v>
      </c>
      <c r="I13" s="44">
        <v>0.49334893966908955</v>
      </c>
      <c r="J13" s="69">
        <v>370.87239820000002</v>
      </c>
      <c r="K13" s="44">
        <v>1.0153782261168014</v>
      </c>
      <c r="L13" s="34" t="s">
        <v>448</v>
      </c>
      <c r="M13" s="35" t="s">
        <v>441</v>
      </c>
    </row>
    <row r="14" spans="1:13" s="2" customFormat="1" x14ac:dyDescent="0.25">
      <c r="A14" s="49"/>
      <c r="B14" s="50" t="s">
        <v>416</v>
      </c>
      <c r="C14" s="35" t="s">
        <v>9</v>
      </c>
      <c r="D14" s="42">
        <v>319.61097100000001</v>
      </c>
      <c r="E14" s="43">
        <v>357.53304900000001</v>
      </c>
      <c r="F14" s="43">
        <v>383.31357100000002</v>
      </c>
      <c r="G14" s="43">
        <v>401.82379700000001</v>
      </c>
      <c r="H14" s="43">
        <v>412.29277200000001</v>
      </c>
      <c r="I14" s="44">
        <v>2.605364609602745E-2</v>
      </c>
      <c r="J14" s="69">
        <v>374.91483199999999</v>
      </c>
      <c r="K14" s="44">
        <v>9.9697149351509307E-2</v>
      </c>
      <c r="L14" s="34" t="s">
        <v>448</v>
      </c>
      <c r="M14" s="35" t="s">
        <v>441</v>
      </c>
    </row>
    <row r="15" spans="1:13" s="2" customFormat="1" x14ac:dyDescent="0.25">
      <c r="A15" s="49"/>
      <c r="B15" s="50" t="s">
        <v>472</v>
      </c>
      <c r="C15" s="35" t="s">
        <v>9</v>
      </c>
      <c r="D15" s="42">
        <v>463.537509</v>
      </c>
      <c r="E15" s="43">
        <v>248.26018300000001</v>
      </c>
      <c r="F15" s="43">
        <v>282.82933000000003</v>
      </c>
      <c r="G15" s="43">
        <v>267.38518199999999</v>
      </c>
      <c r="H15" s="43">
        <v>328.57691699999998</v>
      </c>
      <c r="I15" s="44">
        <v>0.22885237896242128</v>
      </c>
      <c r="J15" s="69">
        <v>318.11782419999997</v>
      </c>
      <c r="K15" s="44">
        <v>3.2878047076747352E-2</v>
      </c>
      <c r="L15" s="34" t="s">
        <v>448</v>
      </c>
      <c r="M15" s="35" t="s">
        <v>441</v>
      </c>
    </row>
    <row r="16" spans="1:13" s="2" customFormat="1" x14ac:dyDescent="0.25">
      <c r="A16" s="33" t="s">
        <v>8</v>
      </c>
      <c r="B16" s="40" t="s">
        <v>6</v>
      </c>
      <c r="C16" s="35" t="s">
        <v>9</v>
      </c>
      <c r="D16" s="42">
        <v>11.579556999999999</v>
      </c>
      <c r="E16" s="43">
        <v>10.305764</v>
      </c>
      <c r="F16" s="43">
        <v>5.4124499999999998</v>
      </c>
      <c r="G16" s="43">
        <v>6.2026190000000003</v>
      </c>
      <c r="H16" s="43">
        <v>7.7520119999999997</v>
      </c>
      <c r="I16" s="44">
        <v>0.2497965778649307</v>
      </c>
      <c r="J16" s="69">
        <v>8.2504803999999989</v>
      </c>
      <c r="K16" s="44">
        <v>-6.0416894027164658E-2</v>
      </c>
      <c r="L16" s="34" t="s">
        <v>448</v>
      </c>
      <c r="M16" s="35" t="s">
        <v>441</v>
      </c>
    </row>
    <row r="17" spans="1:13" s="2" customFormat="1" ht="16.5" x14ac:dyDescent="0.25">
      <c r="A17" s="54" t="s">
        <v>495</v>
      </c>
      <c r="B17" s="55" t="s">
        <v>6</v>
      </c>
      <c r="C17" s="56" t="s">
        <v>9</v>
      </c>
      <c r="D17" s="57">
        <v>1565.874881</v>
      </c>
      <c r="E17" s="58">
        <v>1293.2357240000001</v>
      </c>
      <c r="F17" s="58">
        <v>1474.0732760000001</v>
      </c>
      <c r="G17" s="58">
        <v>1796.3724910000001</v>
      </c>
      <c r="H17" s="58">
        <v>2096.0494480000002</v>
      </c>
      <c r="I17" s="59">
        <v>0.16682339464749685</v>
      </c>
      <c r="J17" s="84">
        <v>1645.1211640000001</v>
      </c>
      <c r="K17" s="59">
        <v>0.27410034827076113</v>
      </c>
      <c r="L17" s="60" t="s">
        <v>448</v>
      </c>
      <c r="M17" s="56" t="s">
        <v>441</v>
      </c>
    </row>
    <row r="18" spans="1:13" x14ac:dyDescent="0.25">
      <c r="A18" s="80" t="s">
        <v>76</v>
      </c>
      <c r="B18" s="62"/>
      <c r="C18" s="62"/>
      <c r="D18" s="62"/>
      <c r="E18" s="62"/>
      <c r="F18" s="62"/>
      <c r="G18" s="62"/>
      <c r="H18" s="62"/>
      <c r="I18" s="62"/>
      <c r="J18" s="62"/>
      <c r="K18" s="62"/>
      <c r="L18" s="62"/>
      <c r="M18" s="62"/>
    </row>
    <row r="19" spans="1:13" ht="16.5" x14ac:dyDescent="0.25">
      <c r="A19" s="62" t="s">
        <v>496</v>
      </c>
      <c r="B19" s="62"/>
      <c r="C19" s="62"/>
      <c r="D19" s="62"/>
      <c r="E19" s="62"/>
      <c r="F19" s="62"/>
      <c r="G19" s="62"/>
      <c r="H19" s="62"/>
      <c r="I19" s="62"/>
      <c r="J19" s="62"/>
      <c r="K19" s="62"/>
      <c r="L19" s="62"/>
      <c r="M19" s="62"/>
    </row>
    <row r="20" spans="1:13" ht="16.5" x14ac:dyDescent="0.25">
      <c r="A20" s="62" t="s">
        <v>497</v>
      </c>
      <c r="B20" s="62"/>
      <c r="C20" s="62"/>
      <c r="D20" s="62"/>
      <c r="E20" s="81"/>
      <c r="F20" s="81"/>
      <c r="G20" s="81"/>
      <c r="H20" s="81"/>
      <c r="I20" s="81"/>
      <c r="J20" s="81"/>
      <c r="K20" s="82"/>
      <c r="L20" s="62"/>
      <c r="M20" s="62"/>
    </row>
    <row r="21" spans="1:13" ht="16.5" x14ac:dyDescent="0.25">
      <c r="A21" s="62" t="s">
        <v>498</v>
      </c>
      <c r="B21" s="62"/>
      <c r="C21" s="62"/>
      <c r="D21" s="62"/>
      <c r="E21" s="81"/>
      <c r="F21" s="81"/>
      <c r="G21" s="81"/>
      <c r="H21" s="81"/>
      <c r="I21" s="81"/>
      <c r="J21" s="81"/>
      <c r="K21" s="82"/>
      <c r="L21" s="62"/>
      <c r="M21" s="62"/>
    </row>
  </sheetData>
  <mergeCells count="1">
    <mergeCell ref="A12:A15"/>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N20"/>
  <sheetViews>
    <sheetView workbookViewId="0">
      <selection activeCell="A19" sqref="A19"/>
    </sheetView>
  </sheetViews>
  <sheetFormatPr defaultRowHeight="15" x14ac:dyDescent="0.25"/>
  <cols>
    <col min="1" max="1" width="33.85546875" style="7" bestFit="1" customWidth="1"/>
    <col min="2" max="2" width="13.140625" style="7" bestFit="1" customWidth="1"/>
    <col min="3" max="3" width="15.7109375" style="7" bestFit="1" customWidth="1"/>
    <col min="4" max="4" width="10.5703125" style="7" bestFit="1" customWidth="1"/>
    <col min="5" max="6" width="10.85546875" style="6" customWidth="1"/>
    <col min="7" max="8" width="10.7109375" style="6" customWidth="1"/>
    <col min="9" max="10" width="18.28515625" style="6" customWidth="1"/>
    <col min="11" max="11" width="16.85546875" style="8" bestFit="1" customWidth="1"/>
    <col min="12" max="12" width="25.5703125" style="7" bestFit="1" customWidth="1"/>
    <col min="13" max="13" width="113.140625" style="7" bestFit="1" customWidth="1"/>
    <col min="14" max="14" width="34.7109375" customWidth="1"/>
  </cols>
  <sheetData>
    <row r="1" spans="1:14" s="1" customFormat="1" ht="30" x14ac:dyDescent="0.25">
      <c r="A1" s="117" t="s">
        <v>0</v>
      </c>
      <c r="B1" s="118" t="s">
        <v>7</v>
      </c>
      <c r="C1" s="119" t="s">
        <v>1</v>
      </c>
      <c r="D1" s="29" t="s">
        <v>2</v>
      </c>
      <c r="E1" s="30" t="s">
        <v>404</v>
      </c>
      <c r="F1" s="30" t="s">
        <v>422</v>
      </c>
      <c r="G1" s="30" t="s">
        <v>437</v>
      </c>
      <c r="H1" s="30" t="s">
        <v>493</v>
      </c>
      <c r="I1" s="64" t="s">
        <v>131</v>
      </c>
      <c r="J1" s="64" t="s">
        <v>410</v>
      </c>
      <c r="K1" s="32" t="s">
        <v>405</v>
      </c>
      <c r="L1" s="30" t="s">
        <v>13</v>
      </c>
      <c r="M1" s="31" t="s">
        <v>14</v>
      </c>
      <c r="N1" s="120" t="s">
        <v>15</v>
      </c>
    </row>
    <row r="2" spans="1:14" s="2" customFormat="1" ht="16.5" customHeight="1" x14ac:dyDescent="0.25">
      <c r="A2" s="121" t="s">
        <v>49</v>
      </c>
      <c r="B2" s="34"/>
      <c r="C2" s="87" t="s">
        <v>9</v>
      </c>
      <c r="D2" s="36">
        <v>734.53268080999999</v>
      </c>
      <c r="E2" s="37">
        <v>832.55055429999993</v>
      </c>
      <c r="F2" s="37">
        <v>985.28036025999995</v>
      </c>
      <c r="G2" s="37">
        <v>1100.4796549</v>
      </c>
      <c r="H2" s="37">
        <v>1458.094016402101</v>
      </c>
      <c r="I2" s="66">
        <v>0.32496226523569605</v>
      </c>
      <c r="J2" s="88">
        <v>1022.1874533344202</v>
      </c>
      <c r="K2" s="66">
        <v>0.42644483812214151</v>
      </c>
      <c r="L2" s="34" t="s">
        <v>439</v>
      </c>
      <c r="M2" s="39" t="s">
        <v>440</v>
      </c>
      <c r="N2" s="68" t="s">
        <v>17</v>
      </c>
    </row>
    <row r="3" spans="1:14" s="2" customFormat="1" x14ac:dyDescent="0.25">
      <c r="A3" s="121" t="s">
        <v>170</v>
      </c>
      <c r="B3" s="34"/>
      <c r="C3" s="87" t="s">
        <v>97</v>
      </c>
      <c r="D3" s="42">
        <v>25.968193850000002</v>
      </c>
      <c r="E3" s="114">
        <v>26.928532090000001</v>
      </c>
      <c r="F3" s="114">
        <v>25.222087399999999</v>
      </c>
      <c r="G3" s="114">
        <v>22.36641625</v>
      </c>
      <c r="H3" s="112" t="s">
        <v>89</v>
      </c>
      <c r="I3" s="108" t="s">
        <v>89</v>
      </c>
      <c r="J3" s="122">
        <v>25.121307397500001</v>
      </c>
      <c r="K3" s="108" t="s">
        <v>89</v>
      </c>
      <c r="L3" s="34" t="s">
        <v>447</v>
      </c>
      <c r="M3" s="35" t="s">
        <v>444</v>
      </c>
      <c r="N3" s="68"/>
    </row>
    <row r="4" spans="1:14" s="2" customFormat="1" x14ac:dyDescent="0.25">
      <c r="A4" s="121" t="s">
        <v>171</v>
      </c>
      <c r="B4" s="34"/>
      <c r="C4" s="87" t="s">
        <v>97</v>
      </c>
      <c r="D4" s="42">
        <v>4.7303168700000002</v>
      </c>
      <c r="E4" s="114">
        <v>5.4128361799999993</v>
      </c>
      <c r="F4" s="114">
        <v>5.0678564599999998</v>
      </c>
      <c r="G4" s="114">
        <v>4.2471460599999995</v>
      </c>
      <c r="H4" s="112" t="s">
        <v>89</v>
      </c>
      <c r="I4" s="108" t="s">
        <v>89</v>
      </c>
      <c r="J4" s="122">
        <v>4.8645388924999997</v>
      </c>
      <c r="K4" s="108" t="s">
        <v>89</v>
      </c>
      <c r="L4" s="34" t="s">
        <v>447</v>
      </c>
      <c r="M4" s="35" t="s">
        <v>444</v>
      </c>
      <c r="N4" s="68"/>
    </row>
    <row r="5" spans="1:14" s="2" customFormat="1" x14ac:dyDescent="0.25">
      <c r="A5" s="121" t="s">
        <v>50</v>
      </c>
      <c r="B5" s="34"/>
      <c r="C5" s="89" t="s">
        <v>10</v>
      </c>
      <c r="D5" s="36">
        <v>122.404</v>
      </c>
      <c r="E5" s="43">
        <v>119.46899999999999</v>
      </c>
      <c r="F5" s="43">
        <v>127.5213</v>
      </c>
      <c r="G5" s="43">
        <v>119.3455</v>
      </c>
      <c r="H5" s="43">
        <v>123.468</v>
      </c>
      <c r="I5" s="123">
        <v>3.4542567587382944E-2</v>
      </c>
      <c r="J5" s="91">
        <v>122.44156000000001</v>
      </c>
      <c r="K5" s="90">
        <v>8.3831012933843763E-3</v>
      </c>
      <c r="L5" s="34" t="s">
        <v>429</v>
      </c>
      <c r="M5" s="48" t="s">
        <v>445</v>
      </c>
      <c r="N5" s="124"/>
    </row>
    <row r="6" spans="1:14" s="2" customFormat="1" x14ac:dyDescent="0.25">
      <c r="A6" s="121" t="s">
        <v>51</v>
      </c>
      <c r="B6" s="34"/>
      <c r="C6" s="89" t="s">
        <v>10</v>
      </c>
      <c r="D6" s="36">
        <v>42.323999999999998</v>
      </c>
      <c r="E6" s="43">
        <v>45.344999999999999</v>
      </c>
      <c r="F6" s="43">
        <v>65.419600000000003</v>
      </c>
      <c r="G6" s="43">
        <v>68.189700000000002</v>
      </c>
      <c r="H6" s="43">
        <v>69.896000000000001</v>
      </c>
      <c r="I6" s="90">
        <v>2.5022840692949133E-2</v>
      </c>
      <c r="J6" s="91">
        <v>58.234860000000005</v>
      </c>
      <c r="K6" s="90">
        <v>0.20024329070251046</v>
      </c>
      <c r="L6" s="34" t="s">
        <v>429</v>
      </c>
      <c r="M6" s="48" t="s">
        <v>445</v>
      </c>
      <c r="N6" s="124"/>
    </row>
    <row r="7" spans="1:14" s="2" customFormat="1" x14ac:dyDescent="0.25">
      <c r="A7" s="121" t="s">
        <v>91</v>
      </c>
      <c r="B7" s="34"/>
      <c r="C7" s="87" t="s">
        <v>53</v>
      </c>
      <c r="D7" s="36">
        <v>544.29583333333335</v>
      </c>
      <c r="E7" s="37">
        <v>611.42083333333335</v>
      </c>
      <c r="F7" s="37">
        <v>615.53974895397494</v>
      </c>
      <c r="G7" s="37">
        <v>737.33898305084745</v>
      </c>
      <c r="H7" s="37">
        <v>834.41450777202067</v>
      </c>
      <c r="I7" s="66">
        <v>0.13165657445576673</v>
      </c>
      <c r="J7" s="88">
        <v>668.60198128870195</v>
      </c>
      <c r="K7" s="66">
        <v>0.2479988560065618</v>
      </c>
      <c r="L7" s="34" t="s">
        <v>429</v>
      </c>
      <c r="M7" s="48" t="s">
        <v>445</v>
      </c>
      <c r="N7" s="124"/>
    </row>
    <row r="8" spans="1:14" s="2" customFormat="1" x14ac:dyDescent="0.25">
      <c r="A8" s="121" t="s">
        <v>92</v>
      </c>
      <c r="B8" s="34"/>
      <c r="C8" s="87" t="s">
        <v>53</v>
      </c>
      <c r="D8" s="36">
        <v>298.59834791059285</v>
      </c>
      <c r="E8" s="37">
        <v>371.92409240924093</v>
      </c>
      <c r="F8" s="37">
        <v>403.21334586466156</v>
      </c>
      <c r="G8" s="37">
        <v>432.65614035087719</v>
      </c>
      <c r="H8" s="37">
        <v>561.281045751634</v>
      </c>
      <c r="I8" s="66">
        <v>0.29729129764908468</v>
      </c>
      <c r="J8" s="88">
        <v>413.53459445740128</v>
      </c>
      <c r="K8" s="66">
        <v>0.35727712572170844</v>
      </c>
      <c r="L8" s="34" t="s">
        <v>429</v>
      </c>
      <c r="M8" s="48" t="s">
        <v>445</v>
      </c>
      <c r="N8" s="124"/>
    </row>
    <row r="9" spans="1:14" s="2" customFormat="1" x14ac:dyDescent="0.25">
      <c r="A9" s="125" t="s">
        <v>12</v>
      </c>
      <c r="B9" s="40" t="s">
        <v>6</v>
      </c>
      <c r="C9" s="87" t="s">
        <v>9</v>
      </c>
      <c r="D9" s="42">
        <v>463.908952</v>
      </c>
      <c r="E9" s="43">
        <v>561.29422999999997</v>
      </c>
      <c r="F9" s="43">
        <v>741.03124200000002</v>
      </c>
      <c r="G9" s="43">
        <v>927.05228799999998</v>
      </c>
      <c r="H9" s="43">
        <v>1097.935342</v>
      </c>
      <c r="I9" s="90">
        <v>0.18432946686174412</v>
      </c>
      <c r="J9" s="91">
        <v>758.24441079999997</v>
      </c>
      <c r="K9" s="90">
        <v>0.44799661739887098</v>
      </c>
      <c r="L9" s="34" t="s">
        <v>448</v>
      </c>
      <c r="M9" s="35" t="s">
        <v>441</v>
      </c>
      <c r="N9" s="68"/>
    </row>
    <row r="10" spans="1:14" s="2" customFormat="1" x14ac:dyDescent="0.25">
      <c r="A10" s="125"/>
      <c r="B10" s="50" t="s">
        <v>413</v>
      </c>
      <c r="C10" s="87" t="s">
        <v>9</v>
      </c>
      <c r="D10" s="42">
        <v>56.950896</v>
      </c>
      <c r="E10" s="43">
        <v>102.672606</v>
      </c>
      <c r="F10" s="43">
        <v>224.30800500000001</v>
      </c>
      <c r="G10" s="43">
        <v>350.99996499999997</v>
      </c>
      <c r="H10" s="43">
        <v>482.13167399999998</v>
      </c>
      <c r="I10" s="90">
        <v>0.37359464978864043</v>
      </c>
      <c r="J10" s="91">
        <v>243.4126292</v>
      </c>
      <c r="K10" s="90">
        <v>0.98071758061434222</v>
      </c>
      <c r="L10" s="34" t="s">
        <v>448</v>
      </c>
      <c r="M10" s="35" t="s">
        <v>441</v>
      </c>
      <c r="N10" s="68"/>
    </row>
    <row r="11" spans="1:14" s="2" customFormat="1" x14ac:dyDescent="0.25">
      <c r="A11" s="125"/>
      <c r="B11" s="50" t="s">
        <v>472</v>
      </c>
      <c r="C11" s="87" t="s">
        <v>9</v>
      </c>
      <c r="D11" s="42">
        <v>152.478184</v>
      </c>
      <c r="E11" s="43">
        <v>182.64807999999999</v>
      </c>
      <c r="F11" s="43">
        <v>184.131866</v>
      </c>
      <c r="G11" s="43">
        <v>237.47554500000001</v>
      </c>
      <c r="H11" s="43">
        <v>264.10393299999998</v>
      </c>
      <c r="I11" s="90">
        <v>0.11213107438073244</v>
      </c>
      <c r="J11" s="91">
        <v>204.16752159999999</v>
      </c>
      <c r="K11" s="90">
        <v>0.29356486737114795</v>
      </c>
      <c r="L11" s="34" t="s">
        <v>448</v>
      </c>
      <c r="M11" s="35" t="s">
        <v>441</v>
      </c>
      <c r="N11" s="68"/>
    </row>
    <row r="12" spans="1:14" s="2" customFormat="1" x14ac:dyDescent="0.25">
      <c r="A12" s="125"/>
      <c r="B12" s="50" t="s">
        <v>416</v>
      </c>
      <c r="C12" s="87" t="s">
        <v>9</v>
      </c>
      <c r="D12" s="42">
        <v>31.690253999999999</v>
      </c>
      <c r="E12" s="43">
        <v>34.346775999999998</v>
      </c>
      <c r="F12" s="43">
        <v>46.511450000000004</v>
      </c>
      <c r="G12" s="43">
        <v>50.965282999999999</v>
      </c>
      <c r="H12" s="43">
        <v>56.346240999999999</v>
      </c>
      <c r="I12" s="90">
        <v>0.10558085196936906</v>
      </c>
      <c r="J12" s="91">
        <v>43.972000800000004</v>
      </c>
      <c r="K12" s="90">
        <v>0.28141180694238499</v>
      </c>
      <c r="L12" s="34" t="s">
        <v>448</v>
      </c>
      <c r="M12" s="35" t="s">
        <v>441</v>
      </c>
      <c r="N12" s="68"/>
    </row>
    <row r="13" spans="1:14" s="2" customFormat="1" x14ac:dyDescent="0.25">
      <c r="A13" s="121" t="s">
        <v>8</v>
      </c>
      <c r="B13" s="40" t="s">
        <v>6</v>
      </c>
      <c r="C13" s="87" t="s">
        <v>9</v>
      </c>
      <c r="D13" s="70">
        <v>0.233379</v>
      </c>
      <c r="E13" s="53">
        <v>0.47567799999999999</v>
      </c>
      <c r="F13" s="53">
        <v>1.019326</v>
      </c>
      <c r="G13" s="53">
        <v>0.878969</v>
      </c>
      <c r="H13" s="53">
        <v>1.0489889999999999</v>
      </c>
      <c r="I13" s="90">
        <v>0.19343116765210144</v>
      </c>
      <c r="J13" s="91">
        <v>0.73126820000000003</v>
      </c>
      <c r="K13" s="90">
        <v>0.43447916920221585</v>
      </c>
      <c r="L13" s="34" t="s">
        <v>448</v>
      </c>
      <c r="M13" s="35" t="s">
        <v>441</v>
      </c>
      <c r="N13" s="68"/>
    </row>
    <row r="14" spans="1:14" s="2" customFormat="1" ht="16.5" x14ac:dyDescent="0.25">
      <c r="A14" s="126" t="s">
        <v>495</v>
      </c>
      <c r="B14" s="127" t="s">
        <v>6</v>
      </c>
      <c r="C14" s="128" t="s">
        <v>9</v>
      </c>
      <c r="D14" s="57">
        <v>463.67557299999999</v>
      </c>
      <c r="E14" s="58">
        <v>560.81855199999995</v>
      </c>
      <c r="F14" s="58">
        <v>740.01191600000004</v>
      </c>
      <c r="G14" s="58">
        <v>926.17331899999999</v>
      </c>
      <c r="H14" s="58">
        <v>1096.8863530000001</v>
      </c>
      <c r="I14" s="93">
        <v>0.18432082904776492</v>
      </c>
      <c r="J14" s="94">
        <v>757.51314260000004</v>
      </c>
      <c r="K14" s="93">
        <v>0.44800966651901897</v>
      </c>
      <c r="L14" s="60" t="s">
        <v>448</v>
      </c>
      <c r="M14" s="56" t="s">
        <v>441</v>
      </c>
      <c r="N14" s="68"/>
    </row>
    <row r="15" spans="1:14" x14ac:dyDescent="0.25">
      <c r="A15" s="80" t="s">
        <v>76</v>
      </c>
      <c r="B15" s="62"/>
      <c r="C15" s="62"/>
      <c r="D15" s="62"/>
      <c r="E15" s="81"/>
      <c r="F15" s="81"/>
      <c r="G15" s="81"/>
      <c r="H15" s="81"/>
      <c r="I15" s="81"/>
      <c r="J15" s="81"/>
      <c r="K15" s="82"/>
      <c r="L15" s="62"/>
      <c r="M15" s="62"/>
      <c r="N15" s="68"/>
    </row>
    <row r="16" spans="1:14" ht="16.5" x14ac:dyDescent="0.25">
      <c r="A16" s="62" t="s">
        <v>496</v>
      </c>
      <c r="B16" s="62"/>
      <c r="C16" s="62"/>
      <c r="D16" s="62"/>
      <c r="E16" s="81"/>
      <c r="F16" s="81"/>
      <c r="G16" s="81"/>
      <c r="H16" s="81"/>
      <c r="I16" s="81"/>
      <c r="J16" s="81"/>
      <c r="K16" s="82"/>
      <c r="L16" s="62"/>
      <c r="M16" s="62"/>
      <c r="N16" s="68"/>
    </row>
    <row r="17" spans="1:14" ht="16.5" x14ac:dyDescent="0.25">
      <c r="A17" s="62" t="s">
        <v>497</v>
      </c>
      <c r="B17" s="62"/>
      <c r="C17" s="62"/>
      <c r="D17" s="62"/>
      <c r="E17" s="81"/>
      <c r="F17" s="81"/>
      <c r="G17" s="81"/>
      <c r="H17" s="81"/>
      <c r="I17" s="81"/>
      <c r="J17" s="81"/>
      <c r="K17" s="82"/>
      <c r="L17" s="62"/>
      <c r="M17" s="62"/>
      <c r="N17" s="68"/>
    </row>
    <row r="18" spans="1:14" ht="16.5" x14ac:dyDescent="0.25">
      <c r="A18" s="62" t="s">
        <v>498</v>
      </c>
      <c r="B18" s="62"/>
      <c r="C18" s="62"/>
      <c r="D18" s="62"/>
      <c r="E18" s="81"/>
      <c r="F18" s="81"/>
      <c r="G18" s="81"/>
      <c r="H18" s="81"/>
      <c r="I18" s="81"/>
      <c r="J18" s="81"/>
      <c r="K18" s="82"/>
      <c r="L18" s="62"/>
      <c r="M18" s="62"/>
      <c r="N18" s="68"/>
    </row>
    <row r="19" spans="1:14" ht="16.5" x14ac:dyDescent="0.25">
      <c r="A19" s="68" t="s">
        <v>507</v>
      </c>
      <c r="B19" s="62"/>
      <c r="C19" s="62"/>
      <c r="D19" s="62"/>
      <c r="E19" s="81"/>
      <c r="F19" s="81"/>
      <c r="G19" s="81"/>
      <c r="H19" s="81"/>
      <c r="I19" s="81"/>
      <c r="J19" s="81"/>
      <c r="K19" s="82"/>
      <c r="L19" s="62"/>
      <c r="M19" s="62"/>
      <c r="N19" s="68"/>
    </row>
    <row r="20" spans="1:14" ht="16.5" x14ac:dyDescent="0.25">
      <c r="A20" s="68" t="s">
        <v>508</v>
      </c>
      <c r="B20" s="62"/>
      <c r="C20" s="62"/>
      <c r="D20" s="62"/>
      <c r="E20" s="81"/>
      <c r="F20" s="81"/>
      <c r="G20" s="81"/>
      <c r="H20" s="81"/>
      <c r="I20" s="81"/>
      <c r="J20" s="81"/>
      <c r="K20" s="82"/>
      <c r="L20" s="62"/>
      <c r="M20" s="62"/>
      <c r="N20" s="68"/>
    </row>
  </sheetData>
  <mergeCells count="1">
    <mergeCell ref="A9:A1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N16"/>
  <sheetViews>
    <sheetView workbookViewId="0">
      <selection activeCell="A20" sqref="A20"/>
    </sheetView>
  </sheetViews>
  <sheetFormatPr defaultRowHeight="15" x14ac:dyDescent="0.25"/>
  <cols>
    <col min="1" max="1" width="33.85546875" style="7" bestFit="1" customWidth="1"/>
    <col min="2" max="2" width="13.140625" style="7" bestFit="1" customWidth="1"/>
    <col min="3" max="3" width="15.7109375" style="7" bestFit="1" customWidth="1"/>
    <col min="4" max="4" width="10.5703125" style="7" bestFit="1" customWidth="1"/>
    <col min="5" max="5" width="10.5703125" style="6" bestFit="1" customWidth="1"/>
    <col min="6" max="6" width="10.85546875" style="6" customWidth="1"/>
    <col min="7" max="8" width="10.7109375" style="6" customWidth="1"/>
    <col min="9" max="10" width="18.28515625" style="6" customWidth="1"/>
    <col min="11" max="11" width="16.85546875" style="8" bestFit="1" customWidth="1"/>
    <col min="12" max="12" width="25.5703125" style="7" bestFit="1" customWidth="1"/>
    <col min="13" max="13" width="113.140625" style="7" bestFit="1" customWidth="1"/>
    <col min="14" max="14" width="34.7109375" customWidth="1"/>
  </cols>
  <sheetData>
    <row r="1" spans="1:14" s="1" customFormat="1" ht="30" x14ac:dyDescent="0.25">
      <c r="A1" s="117" t="s">
        <v>0</v>
      </c>
      <c r="B1" s="118" t="s">
        <v>7</v>
      </c>
      <c r="C1" s="119" t="s">
        <v>1</v>
      </c>
      <c r="D1" s="29" t="s">
        <v>2</v>
      </c>
      <c r="E1" s="30" t="s">
        <v>404</v>
      </c>
      <c r="F1" s="30" t="s">
        <v>422</v>
      </c>
      <c r="G1" s="30" t="s">
        <v>437</v>
      </c>
      <c r="H1" s="30" t="s">
        <v>493</v>
      </c>
      <c r="I1" s="64" t="s">
        <v>131</v>
      </c>
      <c r="J1" s="64" t="s">
        <v>410</v>
      </c>
      <c r="K1" s="32" t="s">
        <v>405</v>
      </c>
      <c r="L1" s="30" t="s">
        <v>13</v>
      </c>
      <c r="M1" s="31" t="s">
        <v>14</v>
      </c>
      <c r="N1" s="120" t="s">
        <v>15</v>
      </c>
    </row>
    <row r="2" spans="1:14" s="2" customFormat="1" ht="16.899999999999999" customHeight="1" x14ac:dyDescent="0.25">
      <c r="A2" s="121" t="s">
        <v>509</v>
      </c>
      <c r="B2" s="34"/>
      <c r="C2" s="87" t="s">
        <v>9</v>
      </c>
      <c r="D2" s="129">
        <v>6.9273035099999998</v>
      </c>
      <c r="E2" s="130">
        <v>12.359257289999999</v>
      </c>
      <c r="F2" s="130">
        <v>10.219749310000001</v>
      </c>
      <c r="G2" s="130">
        <v>6.6974224500000004</v>
      </c>
      <c r="H2" s="130">
        <v>10.175201621095262</v>
      </c>
      <c r="I2" s="66">
        <v>0.51927128638798359</v>
      </c>
      <c r="J2" s="131">
        <v>9.2757868362190514</v>
      </c>
      <c r="K2" s="66">
        <v>9.6963718631855267E-2</v>
      </c>
      <c r="L2" s="34" t="s">
        <v>439</v>
      </c>
      <c r="M2" s="39" t="s">
        <v>440</v>
      </c>
      <c r="N2" s="68" t="s">
        <v>93</v>
      </c>
    </row>
    <row r="3" spans="1:14" s="2" customFormat="1" ht="16.5" x14ac:dyDescent="0.25">
      <c r="A3" s="121" t="s">
        <v>510</v>
      </c>
      <c r="B3" s="34"/>
      <c r="C3" s="89" t="s">
        <v>424</v>
      </c>
      <c r="D3" s="36">
        <v>1456</v>
      </c>
      <c r="E3" s="37">
        <v>1385</v>
      </c>
      <c r="F3" s="43">
        <v>1438.0000000000002</v>
      </c>
      <c r="G3" s="43">
        <v>884</v>
      </c>
      <c r="H3" s="43">
        <v>974</v>
      </c>
      <c r="I3" s="90">
        <v>0.1018099547511313</v>
      </c>
      <c r="J3" s="91">
        <v>1227.4000000000001</v>
      </c>
      <c r="K3" s="90">
        <v>-0.20645266416816044</v>
      </c>
      <c r="L3" s="34" t="s">
        <v>429</v>
      </c>
      <c r="M3" s="48" t="s">
        <v>445</v>
      </c>
      <c r="N3" s="124"/>
    </row>
    <row r="4" spans="1:14" s="2" customFormat="1" x14ac:dyDescent="0.25">
      <c r="A4" s="121" t="s">
        <v>411</v>
      </c>
      <c r="B4" s="34"/>
      <c r="C4" s="87" t="s">
        <v>53</v>
      </c>
      <c r="D4" s="36">
        <v>499.9591836734694</v>
      </c>
      <c r="E4" s="37">
        <v>615.59183673469386</v>
      </c>
      <c r="F4" s="37">
        <v>498.20833333333331</v>
      </c>
      <c r="G4" s="37">
        <v>620.58333333333337</v>
      </c>
      <c r="H4" s="37">
        <v>860.01960784313724</v>
      </c>
      <c r="I4" s="66">
        <v>0.3858245325792462</v>
      </c>
      <c r="J4" s="88">
        <v>618.87245898359345</v>
      </c>
      <c r="K4" s="66">
        <v>0.38965564771712802</v>
      </c>
      <c r="L4" s="34" t="s">
        <v>429</v>
      </c>
      <c r="M4" s="48" t="s">
        <v>445</v>
      </c>
      <c r="N4" s="124"/>
    </row>
    <row r="5" spans="1:14" s="2" customFormat="1" x14ac:dyDescent="0.25">
      <c r="A5" s="125" t="s">
        <v>12</v>
      </c>
      <c r="B5" s="40" t="s">
        <v>6</v>
      </c>
      <c r="C5" s="87" t="s">
        <v>9</v>
      </c>
      <c r="D5" s="95">
        <v>10.81085</v>
      </c>
      <c r="E5" s="96">
        <v>5.1000430000000003</v>
      </c>
      <c r="F5" s="96">
        <v>11.922556999999999</v>
      </c>
      <c r="G5" s="96">
        <v>5.7913579999999998</v>
      </c>
      <c r="H5" s="96">
        <v>1.3317479999999999</v>
      </c>
      <c r="I5" s="90">
        <v>-0.77004564387143737</v>
      </c>
      <c r="J5" s="91">
        <v>6.9913112000000002</v>
      </c>
      <c r="K5" s="90">
        <v>-0.80951384341180521</v>
      </c>
      <c r="L5" s="34" t="s">
        <v>448</v>
      </c>
      <c r="M5" s="35" t="s">
        <v>441</v>
      </c>
      <c r="N5" s="68"/>
    </row>
    <row r="6" spans="1:14" s="2" customFormat="1" x14ac:dyDescent="0.25">
      <c r="A6" s="125"/>
      <c r="B6" s="50" t="s">
        <v>472</v>
      </c>
      <c r="C6" s="87" t="s">
        <v>9</v>
      </c>
      <c r="D6" s="95">
        <v>6.0374230000000004</v>
      </c>
      <c r="E6" s="96">
        <v>2.2591329999999998</v>
      </c>
      <c r="F6" s="96">
        <v>7.439406</v>
      </c>
      <c r="G6" s="96">
        <v>0.12424499999999999</v>
      </c>
      <c r="H6" s="96">
        <v>0.63783999999999996</v>
      </c>
      <c r="I6" s="90">
        <v>4.1337277154010224</v>
      </c>
      <c r="J6" s="91">
        <v>3.2996094</v>
      </c>
      <c r="K6" s="90">
        <v>-0.8066922709093991</v>
      </c>
      <c r="L6" s="34" t="s">
        <v>448</v>
      </c>
      <c r="M6" s="35" t="s">
        <v>441</v>
      </c>
      <c r="N6" s="68"/>
    </row>
    <row r="7" spans="1:14" s="2" customFormat="1" x14ac:dyDescent="0.25">
      <c r="A7" s="125"/>
      <c r="B7" s="50" t="s">
        <v>475</v>
      </c>
      <c r="C7" s="87" t="s">
        <v>9</v>
      </c>
      <c r="D7" s="95">
        <v>1.9837199999999999</v>
      </c>
      <c r="E7" s="96">
        <v>2.1599200000000001</v>
      </c>
      <c r="F7" s="96">
        <v>1.1837169999999999</v>
      </c>
      <c r="G7" s="96">
        <v>0.53577900000000001</v>
      </c>
      <c r="H7" s="96">
        <v>0.22309999999999999</v>
      </c>
      <c r="I7" s="90">
        <v>-0.58359696815291384</v>
      </c>
      <c r="J7" s="91">
        <v>1.2172471999999996</v>
      </c>
      <c r="K7" s="90">
        <v>-0.81671759031361901</v>
      </c>
      <c r="L7" s="34" t="s">
        <v>448</v>
      </c>
      <c r="M7" s="35" t="s">
        <v>441</v>
      </c>
      <c r="N7" s="68"/>
    </row>
    <row r="8" spans="1:14" s="2" customFormat="1" x14ac:dyDescent="0.25">
      <c r="A8" s="125"/>
      <c r="B8" s="50" t="s">
        <v>476</v>
      </c>
      <c r="C8" s="87" t="s">
        <v>9</v>
      </c>
      <c r="D8" s="95">
        <v>0</v>
      </c>
      <c r="E8" s="96">
        <v>0</v>
      </c>
      <c r="F8" s="96">
        <v>0.1047</v>
      </c>
      <c r="G8" s="96">
        <v>0.15425</v>
      </c>
      <c r="H8" s="96">
        <v>0.1608</v>
      </c>
      <c r="I8" s="90">
        <v>4.2463533225283623E-2</v>
      </c>
      <c r="J8" s="91">
        <v>8.3949999999999997E-2</v>
      </c>
      <c r="K8" s="90">
        <v>0.91542584871947597</v>
      </c>
      <c r="L8" s="34" t="s">
        <v>448</v>
      </c>
      <c r="M8" s="35" t="s">
        <v>441</v>
      </c>
      <c r="N8" s="68"/>
    </row>
    <row r="9" spans="1:14" s="2" customFormat="1" x14ac:dyDescent="0.25">
      <c r="A9" s="121" t="s">
        <v>8</v>
      </c>
      <c r="B9" s="40" t="s">
        <v>6</v>
      </c>
      <c r="C9" s="87" t="s">
        <v>9</v>
      </c>
      <c r="D9" s="95">
        <v>8.1499999999999993E-3</v>
      </c>
      <c r="E9" s="96">
        <v>1.7403999999999999E-2</v>
      </c>
      <c r="F9" s="96">
        <v>0</v>
      </c>
      <c r="G9" s="96">
        <v>0</v>
      </c>
      <c r="H9" s="96">
        <v>0</v>
      </c>
      <c r="I9" s="108" t="s">
        <v>89</v>
      </c>
      <c r="J9" s="91">
        <v>5.1108000000000004E-3</v>
      </c>
      <c r="K9" s="90">
        <v>-1</v>
      </c>
      <c r="L9" s="34" t="s">
        <v>448</v>
      </c>
      <c r="M9" s="35" t="s">
        <v>441</v>
      </c>
      <c r="N9" s="68"/>
    </row>
    <row r="10" spans="1:14" s="2" customFormat="1" ht="16.5" x14ac:dyDescent="0.25">
      <c r="A10" s="126" t="s">
        <v>495</v>
      </c>
      <c r="B10" s="127" t="s">
        <v>6</v>
      </c>
      <c r="C10" s="128" t="s">
        <v>9</v>
      </c>
      <c r="D10" s="57">
        <v>10.8027</v>
      </c>
      <c r="E10" s="58">
        <v>5.0826390000000004</v>
      </c>
      <c r="F10" s="58">
        <v>11.922556999999999</v>
      </c>
      <c r="G10" s="58">
        <v>5.7913579999999998</v>
      </c>
      <c r="H10" s="58">
        <v>1.3317479999999999</v>
      </c>
      <c r="I10" s="93">
        <v>-0.77004564387143737</v>
      </c>
      <c r="J10" s="94">
        <v>6.9862003999999995</v>
      </c>
      <c r="K10" s="93">
        <v>-0.80937449203432532</v>
      </c>
      <c r="L10" s="60" t="s">
        <v>448</v>
      </c>
      <c r="M10" s="56" t="s">
        <v>441</v>
      </c>
      <c r="N10" s="68"/>
    </row>
    <row r="11" spans="1:14" x14ac:dyDescent="0.25">
      <c r="A11" s="80" t="s">
        <v>76</v>
      </c>
      <c r="B11" s="62"/>
      <c r="C11" s="62"/>
      <c r="D11" s="62"/>
      <c r="E11" s="81"/>
      <c r="F11" s="81"/>
      <c r="G11" s="81"/>
      <c r="H11" s="81"/>
      <c r="I11" s="81"/>
      <c r="J11" s="81"/>
      <c r="K11" s="82"/>
      <c r="L11" s="62"/>
      <c r="M11" s="62"/>
      <c r="N11" s="68"/>
    </row>
    <row r="12" spans="1:14" ht="16.5" x14ac:dyDescent="0.25">
      <c r="A12" s="62" t="s">
        <v>496</v>
      </c>
      <c r="B12" s="62"/>
      <c r="C12" s="62"/>
      <c r="D12" s="62"/>
      <c r="E12" s="81"/>
      <c r="F12" s="81"/>
      <c r="G12" s="81"/>
      <c r="H12" s="81"/>
      <c r="I12" s="81"/>
      <c r="J12" s="81"/>
      <c r="K12" s="82"/>
      <c r="L12" s="62"/>
      <c r="M12" s="62"/>
      <c r="N12" s="68"/>
    </row>
    <row r="13" spans="1:14" ht="16.5" x14ac:dyDescent="0.25">
      <c r="A13" s="62" t="s">
        <v>497</v>
      </c>
      <c r="B13" s="62"/>
      <c r="C13" s="62"/>
      <c r="D13" s="62"/>
      <c r="E13" s="81"/>
      <c r="F13" s="81"/>
      <c r="G13" s="81"/>
      <c r="H13" s="81"/>
      <c r="I13" s="81"/>
      <c r="J13" s="81"/>
      <c r="K13" s="82"/>
      <c r="L13" s="62"/>
      <c r="M13" s="62"/>
      <c r="N13" s="68"/>
    </row>
    <row r="14" spans="1:14" ht="16.5" x14ac:dyDescent="0.25">
      <c r="A14" s="62" t="s">
        <v>498</v>
      </c>
      <c r="B14" s="62"/>
      <c r="C14" s="62"/>
      <c r="D14" s="62"/>
      <c r="E14" s="81"/>
      <c r="F14" s="81"/>
      <c r="G14" s="81"/>
      <c r="H14" s="81"/>
      <c r="I14" s="81"/>
      <c r="J14" s="81"/>
      <c r="K14" s="82"/>
      <c r="L14" s="62"/>
      <c r="M14" s="62"/>
      <c r="N14" s="68"/>
    </row>
    <row r="15" spans="1:14" ht="16.5" x14ac:dyDescent="0.25">
      <c r="A15" s="68" t="s">
        <v>507</v>
      </c>
      <c r="B15" s="62"/>
      <c r="C15" s="62"/>
      <c r="D15" s="62"/>
      <c r="E15" s="81"/>
      <c r="F15" s="81"/>
      <c r="G15" s="81"/>
      <c r="H15" s="81"/>
      <c r="I15" s="81"/>
      <c r="J15" s="81"/>
      <c r="K15" s="82"/>
      <c r="L15" s="62"/>
      <c r="M15" s="62"/>
      <c r="N15" s="68"/>
    </row>
    <row r="16" spans="1:14" ht="16.5" x14ac:dyDescent="0.25">
      <c r="A16" s="68" t="s">
        <v>508</v>
      </c>
      <c r="B16" s="62"/>
      <c r="C16" s="62"/>
      <c r="D16" s="62"/>
      <c r="E16" s="81"/>
      <c r="F16" s="81"/>
      <c r="G16" s="81"/>
      <c r="H16" s="81"/>
      <c r="I16" s="81"/>
      <c r="J16" s="81"/>
      <c r="K16" s="82"/>
      <c r="L16" s="62"/>
      <c r="M16" s="62"/>
      <c r="N16" s="68"/>
    </row>
  </sheetData>
  <mergeCells count="1">
    <mergeCell ref="A5:A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FF00"/>
  </sheetPr>
  <dimension ref="A1:M15"/>
  <sheetViews>
    <sheetView workbookViewId="0">
      <selection activeCell="C21" sqref="C21"/>
    </sheetView>
  </sheetViews>
  <sheetFormatPr defaultRowHeight="15" x14ac:dyDescent="0.25"/>
  <cols>
    <col min="1" max="1" width="33.85546875" style="7" bestFit="1" customWidth="1"/>
    <col min="2" max="2" width="12.5703125" style="7" bestFit="1" customWidth="1"/>
    <col min="3" max="3" width="15.7109375" style="7" bestFit="1" customWidth="1"/>
    <col min="4" max="4" width="11.5703125" style="7" bestFit="1" customWidth="1"/>
    <col min="5" max="6" width="11.5703125" style="6" bestFit="1" customWidth="1"/>
    <col min="7" max="8" width="10.7109375" style="6" customWidth="1"/>
    <col min="9" max="10" width="17" style="6" customWidth="1"/>
    <col min="11" max="11" width="16.85546875" style="8" bestFit="1" customWidth="1"/>
    <col min="12" max="12" width="24.5703125" style="7" bestFit="1" customWidth="1"/>
    <col min="13" max="13" width="129.7109375" style="7" bestFit="1" customWidth="1"/>
  </cols>
  <sheetData>
    <row r="1" spans="1:13" s="1" customFormat="1" ht="30" x14ac:dyDescent="0.25">
      <c r="A1" s="29" t="s">
        <v>0</v>
      </c>
      <c r="B1" s="30" t="s">
        <v>7</v>
      </c>
      <c r="C1" s="31" t="s">
        <v>1</v>
      </c>
      <c r="D1" s="29" t="s">
        <v>2</v>
      </c>
      <c r="E1" s="30" t="s">
        <v>404</v>
      </c>
      <c r="F1" s="30" t="s">
        <v>422</v>
      </c>
      <c r="G1" s="30" t="s">
        <v>437</v>
      </c>
      <c r="H1" s="30" t="s">
        <v>493</v>
      </c>
      <c r="I1" s="64" t="s">
        <v>131</v>
      </c>
      <c r="J1" s="64" t="s">
        <v>410</v>
      </c>
      <c r="K1" s="32" t="s">
        <v>405</v>
      </c>
      <c r="L1" s="30" t="s">
        <v>13</v>
      </c>
      <c r="M1" s="31" t="s">
        <v>14</v>
      </c>
    </row>
    <row r="2" spans="1:13" s="2" customFormat="1" ht="42.75" x14ac:dyDescent="0.25">
      <c r="A2" s="33" t="s">
        <v>3</v>
      </c>
      <c r="B2" s="34"/>
      <c r="C2" s="35" t="s">
        <v>9</v>
      </c>
      <c r="D2" s="42">
        <v>212.35558723</v>
      </c>
      <c r="E2" s="37">
        <v>224.42336659999998</v>
      </c>
      <c r="F2" s="37">
        <v>200.61968869</v>
      </c>
      <c r="G2" s="37">
        <v>193.76167734999999</v>
      </c>
      <c r="H2" s="37">
        <v>245.08220787553574</v>
      </c>
      <c r="I2" s="66">
        <v>0.26486419413490769</v>
      </c>
      <c r="J2" s="72">
        <v>215.24850554910714</v>
      </c>
      <c r="K2" s="66">
        <v>0.13860120538501164</v>
      </c>
      <c r="L2" s="34" t="s">
        <v>439</v>
      </c>
      <c r="M2" s="39" t="s">
        <v>440</v>
      </c>
    </row>
    <row r="3" spans="1:13" s="2" customFormat="1" x14ac:dyDescent="0.25">
      <c r="A3" s="33" t="s">
        <v>176</v>
      </c>
      <c r="B3" s="34"/>
      <c r="C3" s="41" t="s">
        <v>38</v>
      </c>
      <c r="D3" s="42">
        <v>488.25164000000001</v>
      </c>
      <c r="E3" s="114">
        <v>512.38887999999997</v>
      </c>
      <c r="F3" s="114">
        <v>462.55353000000002</v>
      </c>
      <c r="G3" s="114">
        <v>443.42899999999997</v>
      </c>
      <c r="H3" s="112" t="s">
        <v>89</v>
      </c>
      <c r="I3" s="132" t="s">
        <v>89</v>
      </c>
      <c r="J3" s="133">
        <v>476.65576250000004</v>
      </c>
      <c r="K3" s="108" t="s">
        <v>89</v>
      </c>
      <c r="L3" s="34" t="s">
        <v>447</v>
      </c>
      <c r="M3" s="35" t="s">
        <v>444</v>
      </c>
    </row>
    <row r="4" spans="1:13" s="2" customFormat="1" x14ac:dyDescent="0.25">
      <c r="A4" s="33" t="s">
        <v>36</v>
      </c>
      <c r="B4" s="34"/>
      <c r="C4" s="41" t="s">
        <v>10</v>
      </c>
      <c r="D4" s="36">
        <v>57.802999999999997</v>
      </c>
      <c r="E4" s="37">
        <v>65.305000000000007</v>
      </c>
      <c r="F4" s="37">
        <v>66.924999999999997</v>
      </c>
      <c r="G4" s="37">
        <v>63.621000000000002</v>
      </c>
      <c r="H4" s="37">
        <v>62.795000000000002</v>
      </c>
      <c r="I4" s="90">
        <v>-1.2983134499614968E-2</v>
      </c>
      <c r="J4" s="91">
        <v>63.2898</v>
      </c>
      <c r="K4" s="90">
        <v>-7.8180054289948009E-3</v>
      </c>
      <c r="L4" s="47" t="s">
        <v>454</v>
      </c>
      <c r="M4" s="35" t="s">
        <v>453</v>
      </c>
    </row>
    <row r="5" spans="1:13" s="2" customFormat="1" x14ac:dyDescent="0.25">
      <c r="A5" s="33" t="s">
        <v>46</v>
      </c>
      <c r="B5" s="34"/>
      <c r="C5" s="35" t="s">
        <v>37</v>
      </c>
      <c r="D5" s="36">
        <v>358.30200000000002</v>
      </c>
      <c r="E5" s="37">
        <v>337.916</v>
      </c>
      <c r="F5" s="37">
        <v>274.49</v>
      </c>
      <c r="G5" s="37">
        <v>294.75799999999998</v>
      </c>
      <c r="H5" s="37">
        <v>377.733</v>
      </c>
      <c r="I5" s="66">
        <v>0.28150211359827404</v>
      </c>
      <c r="J5" s="88">
        <v>328.63980000000004</v>
      </c>
      <c r="K5" s="66">
        <v>0.14938300230221646</v>
      </c>
      <c r="L5" s="47" t="s">
        <v>450</v>
      </c>
      <c r="M5" s="48" t="s">
        <v>443</v>
      </c>
    </row>
    <row r="6" spans="1:13" s="2" customFormat="1" x14ac:dyDescent="0.25">
      <c r="A6" s="49" t="s">
        <v>12</v>
      </c>
      <c r="B6" s="40" t="s">
        <v>6</v>
      </c>
      <c r="C6" s="35" t="s">
        <v>9</v>
      </c>
      <c r="D6" s="36">
        <v>24.979061999999999</v>
      </c>
      <c r="E6" s="43">
        <v>29.385045999999999</v>
      </c>
      <c r="F6" s="43">
        <v>31.189703000000002</v>
      </c>
      <c r="G6" s="43">
        <v>30.080116</v>
      </c>
      <c r="H6" s="43">
        <v>23.306242999999998</v>
      </c>
      <c r="I6" s="90">
        <v>-0.22519437757487382</v>
      </c>
      <c r="J6" s="91">
        <v>27.788034</v>
      </c>
      <c r="K6" s="90">
        <v>-0.16128492573458064</v>
      </c>
      <c r="L6" s="34" t="s">
        <v>448</v>
      </c>
      <c r="M6" s="35" t="s">
        <v>441</v>
      </c>
    </row>
    <row r="7" spans="1:13" s="2" customFormat="1" x14ac:dyDescent="0.25">
      <c r="A7" s="49"/>
      <c r="B7" s="50" t="s">
        <v>477</v>
      </c>
      <c r="C7" s="35" t="s">
        <v>9</v>
      </c>
      <c r="D7" s="36">
        <v>8.2613350000000008</v>
      </c>
      <c r="E7" s="43">
        <v>12.298526000000001</v>
      </c>
      <c r="F7" s="43">
        <v>11.379702999999999</v>
      </c>
      <c r="G7" s="43">
        <v>9.4225779999999997</v>
      </c>
      <c r="H7" s="43">
        <v>7.3615170000000001</v>
      </c>
      <c r="I7" s="90">
        <v>-0.21873642224028278</v>
      </c>
      <c r="J7" s="91">
        <v>9.7447318000000003</v>
      </c>
      <c r="K7" s="90">
        <v>-0.24456443224019775</v>
      </c>
      <c r="L7" s="34" t="s">
        <v>448</v>
      </c>
      <c r="M7" s="35" t="s">
        <v>441</v>
      </c>
    </row>
    <row r="8" spans="1:13" s="2" customFormat="1" x14ac:dyDescent="0.25">
      <c r="A8" s="49"/>
      <c r="B8" s="50" t="s">
        <v>414</v>
      </c>
      <c r="C8" s="35" t="s">
        <v>9</v>
      </c>
      <c r="D8" s="36">
        <v>7.6504779999999997</v>
      </c>
      <c r="E8" s="43">
        <v>4.751341</v>
      </c>
      <c r="F8" s="43">
        <v>6.3201929999999997</v>
      </c>
      <c r="G8" s="43">
        <v>4.8186689999999999</v>
      </c>
      <c r="H8" s="43">
        <v>3.3838200000000001</v>
      </c>
      <c r="I8" s="90">
        <v>-0.29776874070412385</v>
      </c>
      <c r="J8" s="91">
        <v>5.3849001999999997</v>
      </c>
      <c r="K8" s="90">
        <v>-0.3716095239796644</v>
      </c>
      <c r="L8" s="34" t="s">
        <v>448</v>
      </c>
      <c r="M8" s="35" t="s">
        <v>441</v>
      </c>
    </row>
    <row r="9" spans="1:13" s="2" customFormat="1" x14ac:dyDescent="0.25">
      <c r="A9" s="49"/>
      <c r="B9" s="50" t="s">
        <v>468</v>
      </c>
      <c r="C9" s="35" t="s">
        <v>9</v>
      </c>
      <c r="D9" s="36">
        <v>1.85453</v>
      </c>
      <c r="E9" s="43">
        <v>2.8119320000000001</v>
      </c>
      <c r="F9" s="43">
        <v>4.356617</v>
      </c>
      <c r="G9" s="43">
        <v>3.2919200000000002</v>
      </c>
      <c r="H9" s="43">
        <v>2.5847889999999998</v>
      </c>
      <c r="I9" s="90">
        <v>-0.21480807553038972</v>
      </c>
      <c r="J9" s="91">
        <v>2.9799576000000001</v>
      </c>
      <c r="K9" s="90">
        <v>-0.13260879953459748</v>
      </c>
      <c r="L9" s="34" t="s">
        <v>448</v>
      </c>
      <c r="M9" s="35" t="s">
        <v>441</v>
      </c>
    </row>
    <row r="10" spans="1:13" s="2" customFormat="1" x14ac:dyDescent="0.25">
      <c r="A10" s="33" t="s">
        <v>8</v>
      </c>
      <c r="B10" s="40" t="s">
        <v>6</v>
      </c>
      <c r="C10" s="35" t="s">
        <v>9</v>
      </c>
      <c r="D10" s="36">
        <v>151.79041599999999</v>
      </c>
      <c r="E10" s="43">
        <v>169.791191</v>
      </c>
      <c r="F10" s="43">
        <v>154.54380499999999</v>
      </c>
      <c r="G10" s="43">
        <v>168.35336899999999</v>
      </c>
      <c r="H10" s="43">
        <v>230.00815499999999</v>
      </c>
      <c r="I10" s="90">
        <v>0.36622246626974242</v>
      </c>
      <c r="J10" s="91">
        <v>174.8973872</v>
      </c>
      <c r="K10" s="90">
        <v>0.31510343683396091</v>
      </c>
      <c r="L10" s="34" t="s">
        <v>448</v>
      </c>
      <c r="M10" s="35" t="s">
        <v>441</v>
      </c>
    </row>
    <row r="11" spans="1:13" s="2" customFormat="1" ht="16.5" x14ac:dyDescent="0.25">
      <c r="A11" s="54" t="s">
        <v>495</v>
      </c>
      <c r="B11" s="55" t="s">
        <v>6</v>
      </c>
      <c r="C11" s="56" t="s">
        <v>9</v>
      </c>
      <c r="D11" s="57">
        <v>-126.81135399999999</v>
      </c>
      <c r="E11" s="58">
        <v>-140.40614500000001</v>
      </c>
      <c r="F11" s="58">
        <v>-123.35410199999998</v>
      </c>
      <c r="G11" s="58">
        <v>-138.27325299999998</v>
      </c>
      <c r="H11" s="58">
        <v>-206.70191199999999</v>
      </c>
      <c r="I11" s="93">
        <v>0.49487993892788529</v>
      </c>
      <c r="J11" s="94">
        <v>-147.10935319999999</v>
      </c>
      <c r="K11" s="93">
        <v>0.40509021013084046</v>
      </c>
      <c r="L11" s="60" t="s">
        <v>448</v>
      </c>
      <c r="M11" s="56" t="s">
        <v>441</v>
      </c>
    </row>
    <row r="12" spans="1:13" x14ac:dyDescent="0.25">
      <c r="A12" s="80" t="s">
        <v>76</v>
      </c>
      <c r="B12" s="62"/>
      <c r="C12" s="62"/>
      <c r="D12" s="62"/>
      <c r="E12" s="62"/>
      <c r="F12" s="62"/>
      <c r="G12" s="62"/>
      <c r="H12" s="62"/>
      <c r="I12" s="62"/>
      <c r="J12" s="62"/>
      <c r="K12" s="62"/>
      <c r="L12" s="62"/>
      <c r="M12" s="62"/>
    </row>
    <row r="13" spans="1:13" ht="16.5" x14ac:dyDescent="0.25">
      <c r="A13" s="62" t="s">
        <v>496</v>
      </c>
      <c r="B13" s="62"/>
      <c r="C13" s="62"/>
      <c r="D13" s="62"/>
      <c r="E13" s="62"/>
      <c r="F13" s="62"/>
      <c r="G13" s="62"/>
      <c r="H13" s="62"/>
      <c r="I13" s="62"/>
      <c r="J13" s="62"/>
      <c r="K13" s="62"/>
      <c r="L13" s="62"/>
      <c r="M13" s="62"/>
    </row>
    <row r="14" spans="1:13" ht="16.5" x14ac:dyDescent="0.25">
      <c r="A14" s="62" t="s">
        <v>497</v>
      </c>
      <c r="B14" s="62"/>
      <c r="C14" s="62"/>
      <c r="D14" s="62"/>
      <c r="E14" s="81"/>
      <c r="F14" s="81"/>
      <c r="G14" s="81"/>
      <c r="H14" s="81"/>
      <c r="I14" s="81"/>
      <c r="J14" s="81"/>
      <c r="K14" s="82"/>
      <c r="L14" s="62"/>
      <c r="M14" s="62"/>
    </row>
    <row r="15" spans="1:13" ht="16.5" x14ac:dyDescent="0.25">
      <c r="A15" s="62" t="s">
        <v>498</v>
      </c>
      <c r="B15" s="62"/>
      <c r="C15" s="62"/>
      <c r="D15" s="62"/>
      <c r="E15" s="81"/>
      <c r="F15" s="81"/>
      <c r="G15" s="81"/>
      <c r="H15" s="81"/>
      <c r="I15" s="81"/>
      <c r="J15" s="81"/>
      <c r="K15" s="82"/>
      <c r="L15" s="62"/>
      <c r="M15" s="62"/>
    </row>
  </sheetData>
  <mergeCells count="1">
    <mergeCell ref="A6:A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FF00"/>
  </sheetPr>
  <dimension ref="A1:M15"/>
  <sheetViews>
    <sheetView workbookViewId="0">
      <selection activeCell="B17" sqref="B17"/>
    </sheetView>
  </sheetViews>
  <sheetFormatPr defaultRowHeight="15" x14ac:dyDescent="0.25"/>
  <cols>
    <col min="1" max="1" width="33.85546875" style="7" bestFit="1" customWidth="1"/>
    <col min="2" max="2" width="15.5703125" style="7" bestFit="1" customWidth="1"/>
    <col min="3" max="3" width="15.7109375" style="7" bestFit="1" customWidth="1"/>
    <col min="4" max="4" width="10.5703125" style="7" bestFit="1" customWidth="1"/>
    <col min="5" max="5" width="10.5703125" style="6" bestFit="1" customWidth="1"/>
    <col min="6" max="6" width="10.7109375" style="6" bestFit="1" customWidth="1"/>
    <col min="7" max="8" width="10.7109375" style="6" customWidth="1"/>
    <col min="9" max="10" width="18.140625" style="6" customWidth="1"/>
    <col min="11" max="11" width="15.42578125" style="8" customWidth="1"/>
    <col min="12" max="12" width="24.5703125" style="7" bestFit="1" customWidth="1"/>
    <col min="13" max="13" width="129.7109375" style="7" bestFit="1" customWidth="1"/>
  </cols>
  <sheetData>
    <row r="1" spans="1:13" ht="30" x14ac:dyDescent="0.25">
      <c r="A1" s="29" t="s">
        <v>0</v>
      </c>
      <c r="B1" s="30" t="s">
        <v>7</v>
      </c>
      <c r="C1" s="31" t="s">
        <v>1</v>
      </c>
      <c r="D1" s="29" t="s">
        <v>2</v>
      </c>
      <c r="E1" s="30" t="s">
        <v>404</v>
      </c>
      <c r="F1" s="30" t="s">
        <v>422</v>
      </c>
      <c r="G1" s="30" t="s">
        <v>437</v>
      </c>
      <c r="H1" s="30" t="s">
        <v>493</v>
      </c>
      <c r="I1" s="64" t="s">
        <v>131</v>
      </c>
      <c r="J1" s="64" t="s">
        <v>410</v>
      </c>
      <c r="K1" s="32" t="s">
        <v>405</v>
      </c>
      <c r="L1" s="30" t="s">
        <v>13</v>
      </c>
      <c r="M1" s="31" t="s">
        <v>14</v>
      </c>
    </row>
    <row r="2" spans="1:13" s="2" customFormat="1" ht="42.75" x14ac:dyDescent="0.25">
      <c r="A2" s="33" t="s">
        <v>3</v>
      </c>
      <c r="B2" s="34"/>
      <c r="C2" s="35" t="s">
        <v>9</v>
      </c>
      <c r="D2" s="42">
        <v>874.99066541000002</v>
      </c>
      <c r="E2" s="37">
        <v>771.1375458</v>
      </c>
      <c r="F2" s="37">
        <v>782.76175211999998</v>
      </c>
      <c r="G2" s="37">
        <v>784.82655599999998</v>
      </c>
      <c r="H2" s="37">
        <v>782.94525581123844</v>
      </c>
      <c r="I2" s="38">
        <v>-2.3970903817907008E-3</v>
      </c>
      <c r="J2" s="72">
        <v>799.33235502824766</v>
      </c>
      <c r="K2" s="38">
        <v>-2.0500983244235216E-2</v>
      </c>
      <c r="L2" s="34" t="s">
        <v>439</v>
      </c>
      <c r="M2" s="39" t="s">
        <v>440</v>
      </c>
    </row>
    <row r="3" spans="1:13" s="2" customFormat="1" x14ac:dyDescent="0.25">
      <c r="A3" s="33" t="s">
        <v>98</v>
      </c>
      <c r="B3" s="34"/>
      <c r="C3" s="35" t="s">
        <v>97</v>
      </c>
      <c r="D3" s="42">
        <v>30.10790287</v>
      </c>
      <c r="E3" s="43">
        <v>32.877467660000001</v>
      </c>
      <c r="F3" s="114">
        <v>39.370670390000001</v>
      </c>
      <c r="G3" s="114">
        <v>34.195003540000002</v>
      </c>
      <c r="H3" s="112" t="s">
        <v>89</v>
      </c>
      <c r="I3" s="108" t="s">
        <v>89</v>
      </c>
      <c r="J3" s="72">
        <v>34.137761115000004</v>
      </c>
      <c r="K3" s="108" t="s">
        <v>89</v>
      </c>
      <c r="L3" s="34" t="s">
        <v>447</v>
      </c>
      <c r="M3" s="35" t="s">
        <v>444</v>
      </c>
    </row>
    <row r="4" spans="1:13" s="2" customFormat="1" ht="28.5" x14ac:dyDescent="0.25">
      <c r="A4" s="33" t="s">
        <v>47</v>
      </c>
      <c r="B4" s="34"/>
      <c r="C4" s="41" t="s">
        <v>10</v>
      </c>
      <c r="D4" s="42">
        <v>378.87799999999999</v>
      </c>
      <c r="E4" s="43">
        <v>397.721</v>
      </c>
      <c r="F4" s="114">
        <v>416.98200000000003</v>
      </c>
      <c r="G4" s="114">
        <v>462.01299999999998</v>
      </c>
      <c r="H4" s="114">
        <v>450.339</v>
      </c>
      <c r="I4" s="44">
        <v>-2.5267687272868877E-2</v>
      </c>
      <c r="J4" s="69">
        <v>421.1866</v>
      </c>
      <c r="K4" s="44">
        <v>6.9214927540429905E-2</v>
      </c>
      <c r="L4" s="34" t="s">
        <v>456</v>
      </c>
      <c r="M4" s="39" t="s">
        <v>455</v>
      </c>
    </row>
    <row r="5" spans="1:13" s="2" customFormat="1" x14ac:dyDescent="0.25">
      <c r="A5" s="33" t="s">
        <v>46</v>
      </c>
      <c r="B5" s="34"/>
      <c r="C5" s="35" t="s">
        <v>37</v>
      </c>
      <c r="D5" s="36">
        <v>223.29400000000001</v>
      </c>
      <c r="E5" s="37">
        <v>215.49799999999999</v>
      </c>
      <c r="F5" s="37">
        <v>217.83799999999999</v>
      </c>
      <c r="G5" s="37">
        <v>216.93299999999999</v>
      </c>
      <c r="H5" s="37">
        <v>222.023</v>
      </c>
      <c r="I5" s="38">
        <v>2.346346567834301E-2</v>
      </c>
      <c r="J5" s="72">
        <v>219.1172</v>
      </c>
      <c r="K5" s="38">
        <v>1.3261396184325092E-2</v>
      </c>
      <c r="L5" s="47" t="s">
        <v>450</v>
      </c>
      <c r="M5" s="48" t="s">
        <v>443</v>
      </c>
    </row>
    <row r="6" spans="1:13" s="2" customFormat="1" x14ac:dyDescent="0.25">
      <c r="A6" s="49" t="s">
        <v>12</v>
      </c>
      <c r="B6" s="40" t="s">
        <v>6</v>
      </c>
      <c r="C6" s="35" t="s">
        <v>9</v>
      </c>
      <c r="D6" s="42">
        <v>17.501463000000001</v>
      </c>
      <c r="E6" s="43">
        <v>21.813934</v>
      </c>
      <c r="F6" s="43">
        <v>22.908660999999999</v>
      </c>
      <c r="G6" s="43">
        <v>22.124732000000002</v>
      </c>
      <c r="H6" s="43">
        <v>24.215153999999998</v>
      </c>
      <c r="I6" s="44">
        <v>9.4483494760523978E-2</v>
      </c>
      <c r="J6" s="69">
        <v>21.712788800000002</v>
      </c>
      <c r="K6" s="44">
        <v>0.11524844749560659</v>
      </c>
      <c r="L6" s="34" t="s">
        <v>448</v>
      </c>
      <c r="M6" s="35" t="s">
        <v>441</v>
      </c>
    </row>
    <row r="7" spans="1:13" s="2" customFormat="1" x14ac:dyDescent="0.25">
      <c r="A7" s="49"/>
      <c r="B7" s="50" t="s">
        <v>477</v>
      </c>
      <c r="C7" s="35" t="s">
        <v>9</v>
      </c>
      <c r="D7" s="42">
        <v>0.20421300000000001</v>
      </c>
      <c r="E7" s="43">
        <v>0.14288699999999999</v>
      </c>
      <c r="F7" s="43">
        <v>0.105667</v>
      </c>
      <c r="G7" s="43">
        <v>0.28379799999999999</v>
      </c>
      <c r="H7" s="43">
        <v>7.7887370000000002</v>
      </c>
      <c r="I7" s="44">
        <v>26.444650772732718</v>
      </c>
      <c r="J7" s="69">
        <v>1.7050604</v>
      </c>
      <c r="K7" s="44">
        <v>3.5680123707054605</v>
      </c>
      <c r="L7" s="34" t="s">
        <v>448</v>
      </c>
      <c r="M7" s="35" t="s">
        <v>441</v>
      </c>
    </row>
    <row r="8" spans="1:13" s="2" customFormat="1" x14ac:dyDescent="0.25">
      <c r="A8" s="49"/>
      <c r="B8" s="50" t="s">
        <v>478</v>
      </c>
      <c r="C8" s="35" t="s">
        <v>9</v>
      </c>
      <c r="D8" s="42">
        <v>0.84096899999999997</v>
      </c>
      <c r="E8" s="43">
        <v>3.1266289999999999</v>
      </c>
      <c r="F8" s="43">
        <v>1.4674339999999999</v>
      </c>
      <c r="G8" s="43">
        <v>3.2997010000000002</v>
      </c>
      <c r="H8" s="43">
        <v>3.084015</v>
      </c>
      <c r="I8" s="44">
        <v>-6.5365316433216303E-2</v>
      </c>
      <c r="J8" s="69">
        <v>2.3637495999999998</v>
      </c>
      <c r="K8" s="44">
        <v>0.30471307113071555</v>
      </c>
      <c r="L8" s="34" t="s">
        <v>448</v>
      </c>
      <c r="M8" s="35" t="s">
        <v>441</v>
      </c>
    </row>
    <row r="9" spans="1:13" s="2" customFormat="1" x14ac:dyDescent="0.25">
      <c r="A9" s="49"/>
      <c r="B9" s="50" t="s">
        <v>479</v>
      </c>
      <c r="C9" s="35" t="s">
        <v>9</v>
      </c>
      <c r="D9" s="42">
        <v>0.161389</v>
      </c>
      <c r="E9" s="43">
        <v>1.186496</v>
      </c>
      <c r="F9" s="43">
        <v>0.44362699999999999</v>
      </c>
      <c r="G9" s="43">
        <v>2.1427689999999999</v>
      </c>
      <c r="H9" s="43">
        <v>2.042697</v>
      </c>
      <c r="I9" s="44">
        <v>-4.6702187683320018E-2</v>
      </c>
      <c r="J9" s="69">
        <v>1.1953955999999999</v>
      </c>
      <c r="K9" s="44">
        <v>0.70880418164497194</v>
      </c>
      <c r="L9" s="34" t="s">
        <v>448</v>
      </c>
      <c r="M9" s="35" t="s">
        <v>441</v>
      </c>
    </row>
    <row r="10" spans="1:13" s="2" customFormat="1" x14ac:dyDescent="0.25">
      <c r="A10" s="33" t="s">
        <v>8</v>
      </c>
      <c r="B10" s="40" t="s">
        <v>6</v>
      </c>
      <c r="C10" s="35" t="s">
        <v>9</v>
      </c>
      <c r="D10" s="70">
        <v>0</v>
      </c>
      <c r="E10" s="53">
        <v>0</v>
      </c>
      <c r="F10" s="53">
        <v>2.269962</v>
      </c>
      <c r="G10" s="53">
        <v>3.334924</v>
      </c>
      <c r="H10" s="53">
        <v>1.0245150000000001</v>
      </c>
      <c r="I10" s="44">
        <v>-0.69279209961006605</v>
      </c>
      <c r="J10" s="69">
        <v>1.3258802000000001</v>
      </c>
      <c r="K10" s="44">
        <v>-0.22729444183569525</v>
      </c>
      <c r="L10" s="34" t="s">
        <v>448</v>
      </c>
      <c r="M10" s="35" t="s">
        <v>441</v>
      </c>
    </row>
    <row r="11" spans="1:13" s="2" customFormat="1" ht="16.5" x14ac:dyDescent="0.25">
      <c r="A11" s="54" t="s">
        <v>495</v>
      </c>
      <c r="B11" s="55" t="s">
        <v>6</v>
      </c>
      <c r="C11" s="56" t="s">
        <v>9</v>
      </c>
      <c r="D11" s="57">
        <v>17.501463000000001</v>
      </c>
      <c r="E11" s="58">
        <v>21.813934</v>
      </c>
      <c r="F11" s="58">
        <v>20.638698999999999</v>
      </c>
      <c r="G11" s="58">
        <v>18.789808000000001</v>
      </c>
      <c r="H11" s="58">
        <v>23.190638999999997</v>
      </c>
      <c r="I11" s="59">
        <v>0.23421372905992421</v>
      </c>
      <c r="J11" s="84">
        <v>20.386908600000005</v>
      </c>
      <c r="K11" s="59">
        <v>0.13752602000677983</v>
      </c>
      <c r="L11" s="60" t="s">
        <v>448</v>
      </c>
      <c r="M11" s="56" t="s">
        <v>441</v>
      </c>
    </row>
    <row r="12" spans="1:13" x14ac:dyDescent="0.25">
      <c r="A12" s="80" t="s">
        <v>76</v>
      </c>
      <c r="B12" s="62"/>
      <c r="C12" s="62"/>
      <c r="D12" s="62"/>
      <c r="E12" s="62"/>
      <c r="F12" s="62"/>
      <c r="G12" s="62"/>
      <c r="H12" s="62"/>
      <c r="I12" s="62"/>
      <c r="J12" s="62"/>
      <c r="K12" s="62"/>
      <c r="L12" s="62"/>
      <c r="M12" s="62"/>
    </row>
    <row r="13" spans="1:13" ht="16.5" x14ac:dyDescent="0.25">
      <c r="A13" s="62" t="s">
        <v>496</v>
      </c>
      <c r="B13" s="62"/>
      <c r="C13" s="62"/>
      <c r="D13" s="62"/>
      <c r="E13" s="62"/>
      <c r="F13" s="62"/>
      <c r="G13" s="62"/>
      <c r="H13" s="62"/>
      <c r="I13" s="62"/>
      <c r="J13" s="62"/>
      <c r="K13" s="62"/>
      <c r="L13" s="62"/>
      <c r="M13" s="62"/>
    </row>
    <row r="14" spans="1:13" ht="16.5" x14ac:dyDescent="0.25">
      <c r="A14" s="62" t="s">
        <v>497</v>
      </c>
      <c r="B14" s="62"/>
      <c r="C14" s="62"/>
      <c r="D14" s="62"/>
      <c r="E14" s="81"/>
      <c r="F14" s="81"/>
      <c r="G14" s="81"/>
      <c r="H14" s="81"/>
      <c r="I14" s="81"/>
      <c r="J14" s="81"/>
      <c r="K14" s="82"/>
      <c r="L14" s="62"/>
      <c r="M14" s="62"/>
    </row>
    <row r="15" spans="1:13" ht="16.5" x14ac:dyDescent="0.25">
      <c r="A15" s="62" t="s">
        <v>498</v>
      </c>
      <c r="B15" s="62"/>
      <c r="C15" s="62"/>
      <c r="D15" s="62"/>
      <c r="E15" s="81"/>
      <c r="F15" s="81"/>
      <c r="G15" s="81"/>
      <c r="H15" s="81"/>
      <c r="I15" s="81"/>
      <c r="J15" s="81"/>
      <c r="K15" s="82"/>
      <c r="L15" s="62"/>
      <c r="M15" s="62"/>
    </row>
  </sheetData>
  <mergeCells count="1">
    <mergeCell ref="A6:A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FF00"/>
  </sheetPr>
  <dimension ref="A1:P16"/>
  <sheetViews>
    <sheetView workbookViewId="0">
      <selection activeCell="C18" sqref="C18"/>
    </sheetView>
  </sheetViews>
  <sheetFormatPr defaultRowHeight="15" x14ac:dyDescent="0.25"/>
  <cols>
    <col min="1" max="1" width="33.85546875" style="7" bestFit="1" customWidth="1"/>
    <col min="2" max="2" width="14.42578125" style="7" bestFit="1" customWidth="1"/>
    <col min="3" max="3" width="15.7109375" style="7" bestFit="1" customWidth="1"/>
    <col min="4" max="4" width="10.5703125" style="7" bestFit="1" customWidth="1"/>
    <col min="5" max="5" width="10.5703125" style="6" bestFit="1" customWidth="1"/>
    <col min="6" max="6" width="10.7109375" style="6" bestFit="1" customWidth="1"/>
    <col min="7" max="8" width="10.7109375" style="6" customWidth="1"/>
    <col min="9" max="10" width="15.85546875" style="6" customWidth="1"/>
    <col min="11" max="11" width="16.85546875" style="8" bestFit="1" customWidth="1"/>
    <col min="12" max="12" width="24.5703125" style="7" bestFit="1" customWidth="1"/>
    <col min="13" max="13" width="129.7109375" style="7" bestFit="1" customWidth="1"/>
    <col min="14" max="16" width="9.140625" style="7"/>
  </cols>
  <sheetData>
    <row r="1" spans="1:16" s="1" customFormat="1" ht="30" x14ac:dyDescent="0.25">
      <c r="A1" s="117" t="s">
        <v>0</v>
      </c>
      <c r="B1" s="118" t="s">
        <v>7</v>
      </c>
      <c r="C1" s="119" t="s">
        <v>1</v>
      </c>
      <c r="D1" s="29" t="s">
        <v>2</v>
      </c>
      <c r="E1" s="30" t="s">
        <v>404</v>
      </c>
      <c r="F1" s="30" t="s">
        <v>422</v>
      </c>
      <c r="G1" s="30" t="s">
        <v>437</v>
      </c>
      <c r="H1" s="30" t="s">
        <v>493</v>
      </c>
      <c r="I1" s="64" t="s">
        <v>131</v>
      </c>
      <c r="J1" s="64" t="s">
        <v>410</v>
      </c>
      <c r="K1" s="32" t="s">
        <v>405</v>
      </c>
      <c r="L1" s="30" t="s">
        <v>13</v>
      </c>
      <c r="M1" s="31" t="s">
        <v>14</v>
      </c>
      <c r="N1" s="6"/>
      <c r="O1" s="6"/>
      <c r="P1" s="6"/>
    </row>
    <row r="2" spans="1:16" s="2" customFormat="1" ht="42.75" x14ac:dyDescent="0.25">
      <c r="A2" s="121" t="s">
        <v>3</v>
      </c>
      <c r="B2" s="34"/>
      <c r="C2" s="87" t="s">
        <v>9</v>
      </c>
      <c r="D2" s="42">
        <v>946.09576192999998</v>
      </c>
      <c r="E2" s="43">
        <v>1094.983751</v>
      </c>
      <c r="F2" s="43">
        <v>1306.2432659999999</v>
      </c>
      <c r="G2" s="37">
        <v>1168.2357629000001</v>
      </c>
      <c r="H2" s="37">
        <v>1098.1792459153312</v>
      </c>
      <c r="I2" s="66">
        <v>-5.9967790072409932E-2</v>
      </c>
      <c r="J2" s="72">
        <v>1122.7475575490662</v>
      </c>
      <c r="K2" s="66">
        <v>-2.1882311360682971E-2</v>
      </c>
      <c r="L2" s="34" t="s">
        <v>439</v>
      </c>
      <c r="M2" s="39" t="s">
        <v>440</v>
      </c>
      <c r="N2" s="9"/>
      <c r="O2" s="9"/>
      <c r="P2" s="9"/>
    </row>
    <row r="3" spans="1:16" s="2" customFormat="1" x14ac:dyDescent="0.25">
      <c r="A3" s="121" t="s">
        <v>170</v>
      </c>
      <c r="B3" s="34"/>
      <c r="C3" s="87" t="s">
        <v>97</v>
      </c>
      <c r="D3" s="70">
        <v>25.968193850000002</v>
      </c>
      <c r="E3" s="53">
        <v>26.928532090000001</v>
      </c>
      <c r="F3" s="134">
        <v>25.222087399999999</v>
      </c>
      <c r="G3" s="134">
        <v>22.36641625</v>
      </c>
      <c r="H3" s="112" t="s">
        <v>89</v>
      </c>
      <c r="I3" s="108" t="s">
        <v>89</v>
      </c>
      <c r="J3" s="111">
        <v>25.121307397500001</v>
      </c>
      <c r="K3" s="108" t="s">
        <v>89</v>
      </c>
      <c r="L3" s="34" t="s">
        <v>447</v>
      </c>
      <c r="M3" s="35" t="s">
        <v>444</v>
      </c>
    </row>
    <row r="4" spans="1:16" s="2" customFormat="1" x14ac:dyDescent="0.25">
      <c r="A4" s="121" t="s">
        <v>172</v>
      </c>
      <c r="B4" s="34"/>
      <c r="C4" s="87" t="s">
        <v>97</v>
      </c>
      <c r="D4" s="70">
        <v>9.8735312400000002</v>
      </c>
      <c r="E4" s="53">
        <v>10.01958374</v>
      </c>
      <c r="F4" s="134">
        <v>9.8724136500000004</v>
      </c>
      <c r="G4" s="134">
        <v>9.4367654900000009</v>
      </c>
      <c r="H4" s="112" t="s">
        <v>89</v>
      </c>
      <c r="I4" s="108" t="s">
        <v>89</v>
      </c>
      <c r="J4" s="111">
        <v>9.8005735299999994</v>
      </c>
      <c r="K4" s="108" t="s">
        <v>89</v>
      </c>
      <c r="L4" s="34" t="s">
        <v>447</v>
      </c>
      <c r="M4" s="35" t="s">
        <v>444</v>
      </c>
    </row>
    <row r="5" spans="1:16" s="2" customFormat="1" ht="28.5" x14ac:dyDescent="0.25">
      <c r="A5" s="121" t="s">
        <v>4</v>
      </c>
      <c r="B5" s="34"/>
      <c r="C5" s="89" t="s">
        <v>10</v>
      </c>
      <c r="D5" s="36">
        <v>110.792</v>
      </c>
      <c r="E5" s="37">
        <v>118.956</v>
      </c>
      <c r="F5" s="37">
        <v>117.504</v>
      </c>
      <c r="G5" s="37">
        <v>98.481999999999999</v>
      </c>
      <c r="H5" s="37">
        <v>83.762</v>
      </c>
      <c r="I5" s="90">
        <v>-0.14946893848622078</v>
      </c>
      <c r="J5" s="91">
        <v>105.89920000000002</v>
      </c>
      <c r="K5" s="90">
        <v>-0.20904029492196363</v>
      </c>
      <c r="L5" s="34" t="s">
        <v>427</v>
      </c>
      <c r="M5" s="39" t="s">
        <v>428</v>
      </c>
      <c r="N5" s="9"/>
      <c r="O5" s="9"/>
      <c r="P5" s="9"/>
    </row>
    <row r="6" spans="1:16" s="2" customFormat="1" x14ac:dyDescent="0.25">
      <c r="A6" s="121" t="s">
        <v>55</v>
      </c>
      <c r="B6" s="34"/>
      <c r="C6" s="87" t="s">
        <v>56</v>
      </c>
      <c r="D6" s="36">
        <v>1253.48888888889</v>
      </c>
      <c r="E6" s="37">
        <v>1405.9130434782601</v>
      </c>
      <c r="F6" s="37">
        <v>1732</v>
      </c>
      <c r="G6" s="37">
        <v>1939.13333333333</v>
      </c>
      <c r="H6" s="112" t="s">
        <v>89</v>
      </c>
      <c r="I6" s="108" t="s">
        <v>89</v>
      </c>
      <c r="J6" s="88">
        <v>1582.6338164251201</v>
      </c>
      <c r="K6" s="108" t="s">
        <v>89</v>
      </c>
      <c r="L6" s="34" t="s">
        <v>450</v>
      </c>
      <c r="M6" s="48" t="s">
        <v>443</v>
      </c>
      <c r="N6" s="9"/>
      <c r="O6" s="9"/>
      <c r="P6" s="9"/>
    </row>
    <row r="7" spans="1:16" s="2" customFormat="1" x14ac:dyDescent="0.25">
      <c r="A7" s="125" t="s">
        <v>12</v>
      </c>
      <c r="B7" s="40" t="s">
        <v>6</v>
      </c>
      <c r="C7" s="87" t="s">
        <v>9</v>
      </c>
      <c r="D7" s="42">
        <v>583.64401599999997</v>
      </c>
      <c r="E7" s="43">
        <v>673.06748300000004</v>
      </c>
      <c r="F7" s="43">
        <v>870.84544500000004</v>
      </c>
      <c r="G7" s="43">
        <v>807.47414600000002</v>
      </c>
      <c r="H7" s="43">
        <v>527.49235799999997</v>
      </c>
      <c r="I7" s="90">
        <v>-0.34673777406614337</v>
      </c>
      <c r="J7" s="91">
        <v>692.50468960000001</v>
      </c>
      <c r="K7" s="90">
        <v>-0.23828334172771215</v>
      </c>
      <c r="L7" s="34" t="s">
        <v>448</v>
      </c>
      <c r="M7" s="35" t="s">
        <v>441</v>
      </c>
      <c r="N7" s="9"/>
      <c r="O7" s="9"/>
      <c r="P7" s="9"/>
    </row>
    <row r="8" spans="1:16" s="2" customFormat="1" x14ac:dyDescent="0.25">
      <c r="A8" s="125"/>
      <c r="B8" s="50" t="s">
        <v>413</v>
      </c>
      <c r="C8" s="87" t="s">
        <v>9</v>
      </c>
      <c r="D8" s="42">
        <v>441.734036</v>
      </c>
      <c r="E8" s="43">
        <v>532.06757000000005</v>
      </c>
      <c r="F8" s="43">
        <v>719.50719200000003</v>
      </c>
      <c r="G8" s="43">
        <v>684.67072399999995</v>
      </c>
      <c r="H8" s="43">
        <v>435.440831</v>
      </c>
      <c r="I8" s="90">
        <v>-0.3640142396390823</v>
      </c>
      <c r="J8" s="91">
        <v>562.68407060000004</v>
      </c>
      <c r="K8" s="90">
        <v>-0.22613620368587706</v>
      </c>
      <c r="L8" s="34" t="s">
        <v>448</v>
      </c>
      <c r="M8" s="35" t="s">
        <v>441</v>
      </c>
      <c r="N8" s="9"/>
      <c r="O8" s="9"/>
      <c r="P8" s="9"/>
    </row>
    <row r="9" spans="1:16" s="2" customFormat="1" x14ac:dyDescent="0.25">
      <c r="A9" s="125"/>
      <c r="B9" s="50" t="s">
        <v>480</v>
      </c>
      <c r="C9" s="87" t="s">
        <v>9</v>
      </c>
      <c r="D9" s="42">
        <v>63.710774999999998</v>
      </c>
      <c r="E9" s="43">
        <v>80.188967000000005</v>
      </c>
      <c r="F9" s="43">
        <v>65.215986000000001</v>
      </c>
      <c r="G9" s="43">
        <v>45.271394999999998</v>
      </c>
      <c r="H9" s="43">
        <v>43.664095000000003</v>
      </c>
      <c r="I9" s="90">
        <v>-3.5503655233067088E-2</v>
      </c>
      <c r="J9" s="91">
        <v>59.61024359999999</v>
      </c>
      <c r="K9" s="90">
        <v>-0.26750685179216394</v>
      </c>
      <c r="L9" s="34" t="s">
        <v>448</v>
      </c>
      <c r="M9" s="35" t="s">
        <v>441</v>
      </c>
      <c r="N9" s="9"/>
      <c r="O9" s="9"/>
      <c r="P9" s="9"/>
    </row>
    <row r="10" spans="1:16" s="2" customFormat="1" x14ac:dyDescent="0.25">
      <c r="A10" s="125"/>
      <c r="B10" s="50" t="s">
        <v>481</v>
      </c>
      <c r="C10" s="87" t="s">
        <v>9</v>
      </c>
      <c r="D10" s="42">
        <v>33.768081000000002</v>
      </c>
      <c r="E10" s="43">
        <v>31.031779</v>
      </c>
      <c r="F10" s="43">
        <v>43.616841999999998</v>
      </c>
      <c r="G10" s="43">
        <v>30.909317000000001</v>
      </c>
      <c r="H10" s="43">
        <v>19.662382999999998</v>
      </c>
      <c r="I10" s="90">
        <v>-0.36386873252488894</v>
      </c>
      <c r="J10" s="91">
        <v>31.797680399999997</v>
      </c>
      <c r="K10" s="90">
        <v>-0.38164096397421488</v>
      </c>
      <c r="L10" s="34" t="s">
        <v>448</v>
      </c>
      <c r="M10" s="35" t="s">
        <v>441</v>
      </c>
      <c r="N10" s="9"/>
      <c r="O10" s="9"/>
      <c r="P10" s="9"/>
    </row>
    <row r="11" spans="1:16" s="2" customFormat="1" x14ac:dyDescent="0.25">
      <c r="A11" s="121" t="s">
        <v>8</v>
      </c>
      <c r="B11" s="40" t="s">
        <v>6</v>
      </c>
      <c r="C11" s="87" t="s">
        <v>9</v>
      </c>
      <c r="D11" s="70">
        <v>0.17716799999999999</v>
      </c>
      <c r="E11" s="53">
        <v>0.116647</v>
      </c>
      <c r="F11" s="53">
        <v>4.8207E-2</v>
      </c>
      <c r="G11" s="53">
        <v>5.6031999999999998E-2</v>
      </c>
      <c r="H11" s="53">
        <v>4.6594999999999998E-2</v>
      </c>
      <c r="I11" s="90">
        <v>-0.16842161621930329</v>
      </c>
      <c r="J11" s="91">
        <v>8.8929800000000003E-2</v>
      </c>
      <c r="K11" s="90">
        <v>-0.47604739918452532</v>
      </c>
      <c r="L11" s="34" t="s">
        <v>448</v>
      </c>
      <c r="M11" s="35" t="s">
        <v>441</v>
      </c>
      <c r="N11" s="9"/>
      <c r="O11" s="9"/>
      <c r="P11" s="9"/>
    </row>
    <row r="12" spans="1:16" s="2" customFormat="1" ht="16.5" x14ac:dyDescent="0.25">
      <c r="A12" s="126" t="s">
        <v>495</v>
      </c>
      <c r="B12" s="127" t="s">
        <v>6</v>
      </c>
      <c r="C12" s="128" t="s">
        <v>9</v>
      </c>
      <c r="D12" s="57">
        <v>583.46684799999991</v>
      </c>
      <c r="E12" s="58">
        <v>672.95083600000009</v>
      </c>
      <c r="F12" s="58">
        <v>870.79723799999999</v>
      </c>
      <c r="G12" s="58">
        <v>807.41811400000006</v>
      </c>
      <c r="H12" s="58">
        <v>527.44576299999994</v>
      </c>
      <c r="I12" s="93">
        <v>-0.34675014858534636</v>
      </c>
      <c r="J12" s="94">
        <v>692.41575979999993</v>
      </c>
      <c r="K12" s="93">
        <v>-0.23825280471324128</v>
      </c>
      <c r="L12" s="135" t="s">
        <v>448</v>
      </c>
      <c r="M12" s="136" t="s">
        <v>441</v>
      </c>
      <c r="N12" s="9"/>
      <c r="O12" s="9"/>
      <c r="P12" s="9"/>
    </row>
    <row r="13" spans="1:16" x14ac:dyDescent="0.25">
      <c r="A13" s="80" t="s">
        <v>76</v>
      </c>
      <c r="B13" s="62"/>
      <c r="C13" s="62"/>
      <c r="D13" s="62"/>
      <c r="E13" s="62"/>
      <c r="F13" s="62"/>
      <c r="G13" s="62"/>
      <c r="H13" s="62"/>
      <c r="I13" s="62"/>
      <c r="J13" s="62"/>
      <c r="K13" s="62"/>
      <c r="L13" s="62"/>
      <c r="M13" s="62"/>
    </row>
    <row r="14" spans="1:16" ht="16.5" x14ac:dyDescent="0.25">
      <c r="A14" s="62" t="s">
        <v>496</v>
      </c>
      <c r="B14" s="62"/>
      <c r="C14" s="62"/>
      <c r="D14" s="62"/>
      <c r="E14" s="62"/>
      <c r="F14" s="62"/>
      <c r="G14" s="62"/>
      <c r="H14" s="62"/>
      <c r="I14" s="62"/>
      <c r="J14" s="62"/>
      <c r="K14" s="62"/>
      <c r="L14" s="62"/>
      <c r="M14" s="62"/>
    </row>
    <row r="15" spans="1:16" ht="16.5" x14ac:dyDescent="0.25">
      <c r="A15" s="62" t="s">
        <v>497</v>
      </c>
      <c r="B15" s="62"/>
      <c r="C15" s="62"/>
      <c r="D15" s="62"/>
      <c r="E15" s="81"/>
      <c r="F15" s="81"/>
      <c r="G15" s="81"/>
      <c r="H15" s="81"/>
      <c r="I15" s="81"/>
      <c r="J15" s="81"/>
      <c r="K15" s="82"/>
      <c r="L15" s="62"/>
      <c r="M15" s="62"/>
    </row>
    <row r="16" spans="1:16" ht="16.5" x14ac:dyDescent="0.25">
      <c r="A16" s="62" t="s">
        <v>498</v>
      </c>
      <c r="B16" s="62"/>
      <c r="C16" s="62"/>
      <c r="D16" s="62"/>
      <c r="E16" s="81"/>
      <c r="F16" s="81"/>
      <c r="G16" s="81"/>
      <c r="H16" s="81"/>
      <c r="I16" s="81"/>
      <c r="J16" s="81"/>
      <c r="K16" s="82"/>
      <c r="L16" s="62"/>
      <c r="M16" s="62"/>
    </row>
  </sheetData>
  <mergeCells count="1">
    <mergeCell ref="A7:A10"/>
  </mergeCells>
  <conditionalFormatting sqref="D5:H5">
    <cfRule type="expression" dxfId="56" priority="2">
      <formula>MOD(ROW(),2)=0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FF00"/>
  </sheetPr>
  <dimension ref="A1:M18"/>
  <sheetViews>
    <sheetView workbookViewId="0">
      <selection activeCell="C15" sqref="C15"/>
    </sheetView>
  </sheetViews>
  <sheetFormatPr defaultRowHeight="15" outlineLevelCol="1" x14ac:dyDescent="0.25"/>
  <cols>
    <col min="1" max="1" width="33.85546875" style="7" bestFit="1" customWidth="1"/>
    <col min="2" max="2" width="14.42578125" style="7" bestFit="1" customWidth="1"/>
    <col min="3" max="3" width="15.7109375" style="7" bestFit="1" customWidth="1"/>
    <col min="4" max="4" width="10.28515625" style="7" customWidth="1" outlineLevel="1"/>
    <col min="5" max="8" width="10.28515625" style="6" customWidth="1"/>
    <col min="9" max="10" width="16.42578125" style="6" customWidth="1"/>
    <col min="11" max="11" width="16.85546875" style="8" bestFit="1" customWidth="1"/>
    <col min="12" max="12" width="24.5703125" style="7" bestFit="1" customWidth="1"/>
    <col min="13" max="13" width="129.7109375" style="7" bestFit="1" customWidth="1"/>
  </cols>
  <sheetData>
    <row r="1" spans="1:13" s="1" customFormat="1" ht="30" x14ac:dyDescent="0.25">
      <c r="A1" s="117" t="s">
        <v>0</v>
      </c>
      <c r="B1" s="118" t="s">
        <v>7</v>
      </c>
      <c r="C1" s="119" t="s">
        <v>1</v>
      </c>
      <c r="D1" s="29" t="s">
        <v>2</v>
      </c>
      <c r="E1" s="30" t="s">
        <v>404</v>
      </c>
      <c r="F1" s="30" t="s">
        <v>422</v>
      </c>
      <c r="G1" s="30" t="s">
        <v>437</v>
      </c>
      <c r="H1" s="30" t="s">
        <v>493</v>
      </c>
      <c r="I1" s="64" t="s">
        <v>131</v>
      </c>
      <c r="J1" s="64" t="s">
        <v>410</v>
      </c>
      <c r="K1" s="32" t="s">
        <v>405</v>
      </c>
      <c r="L1" s="30" t="s">
        <v>13</v>
      </c>
      <c r="M1" s="31" t="s">
        <v>14</v>
      </c>
    </row>
    <row r="2" spans="1:13" s="2" customFormat="1" ht="42.75" x14ac:dyDescent="0.25">
      <c r="A2" s="121" t="s">
        <v>3</v>
      </c>
      <c r="B2" s="34"/>
      <c r="C2" s="87" t="s">
        <v>9</v>
      </c>
      <c r="D2" s="42">
        <v>258.14940296999998</v>
      </c>
      <c r="E2" s="37">
        <v>255.51483049999999</v>
      </c>
      <c r="F2" s="37">
        <v>263.09533299000003</v>
      </c>
      <c r="G2" s="37">
        <v>238.80816077</v>
      </c>
      <c r="H2" s="37">
        <v>248.92668982805327</v>
      </c>
      <c r="I2" s="38">
        <v>4.2370951752350727E-2</v>
      </c>
      <c r="J2" s="72">
        <v>252.89888341161068</v>
      </c>
      <c r="K2" s="38">
        <v>-1.5706647376107163E-2</v>
      </c>
      <c r="L2" s="34" t="s">
        <v>439</v>
      </c>
      <c r="M2" s="39" t="s">
        <v>440</v>
      </c>
    </row>
    <row r="3" spans="1:13" s="2" customFormat="1" x14ac:dyDescent="0.25">
      <c r="A3" s="121" t="s">
        <v>102</v>
      </c>
      <c r="B3" s="34"/>
      <c r="C3" s="87" t="s">
        <v>97</v>
      </c>
      <c r="D3" s="42">
        <v>4.90573441</v>
      </c>
      <c r="E3" s="114">
        <v>4.9843944900000006</v>
      </c>
      <c r="F3" s="114">
        <v>6.6055079000000001</v>
      </c>
      <c r="G3" s="114">
        <v>5.6959493599999993</v>
      </c>
      <c r="H3" s="112" t="s">
        <v>89</v>
      </c>
      <c r="I3" s="108" t="s">
        <v>89</v>
      </c>
      <c r="J3" s="72">
        <v>5.54789654</v>
      </c>
      <c r="K3" s="108" t="s">
        <v>89</v>
      </c>
      <c r="L3" s="34" t="s">
        <v>447</v>
      </c>
      <c r="M3" s="35" t="s">
        <v>444</v>
      </c>
    </row>
    <row r="4" spans="1:13" s="2" customFormat="1" x14ac:dyDescent="0.25">
      <c r="A4" s="121" t="s">
        <v>103</v>
      </c>
      <c r="B4" s="34"/>
      <c r="C4" s="89" t="s">
        <v>58</v>
      </c>
      <c r="D4" s="36">
        <v>103.67895552</v>
      </c>
      <c r="E4" s="114">
        <v>103.80514806999999</v>
      </c>
      <c r="F4" s="114">
        <v>117.55601026000001</v>
      </c>
      <c r="G4" s="114">
        <v>105.49648742000001</v>
      </c>
      <c r="H4" s="112" t="s">
        <v>89</v>
      </c>
      <c r="I4" s="108" t="s">
        <v>89</v>
      </c>
      <c r="J4" s="72">
        <v>107.6341503175</v>
      </c>
      <c r="K4" s="108" t="s">
        <v>89</v>
      </c>
      <c r="L4" s="34" t="s">
        <v>447</v>
      </c>
      <c r="M4" s="35" t="s">
        <v>444</v>
      </c>
    </row>
    <row r="5" spans="1:13" s="2" customFormat="1" x14ac:dyDescent="0.25">
      <c r="A5" s="121" t="s">
        <v>96</v>
      </c>
      <c r="B5" s="34"/>
      <c r="C5" s="89" t="s">
        <v>45</v>
      </c>
      <c r="D5" s="116">
        <v>0.31542424895965188</v>
      </c>
      <c r="E5" s="38">
        <v>0.30188223357951488</v>
      </c>
      <c r="F5" s="38">
        <v>0.32688720514423908</v>
      </c>
      <c r="G5" s="38">
        <v>0.29725850338260401</v>
      </c>
      <c r="H5" s="112" t="s">
        <v>89</v>
      </c>
      <c r="I5" s="108" t="s">
        <v>89</v>
      </c>
      <c r="J5" s="72">
        <v>0.31036304776650248</v>
      </c>
      <c r="K5" s="108" t="s">
        <v>89</v>
      </c>
      <c r="L5" s="34" t="s">
        <v>447</v>
      </c>
      <c r="M5" s="35" t="s">
        <v>444</v>
      </c>
    </row>
    <row r="6" spans="1:13" s="2" customFormat="1" x14ac:dyDescent="0.25">
      <c r="A6" s="121" t="s">
        <v>104</v>
      </c>
      <c r="B6" s="34"/>
      <c r="C6" s="87" t="s">
        <v>105</v>
      </c>
      <c r="D6" s="36">
        <v>238.154</v>
      </c>
      <c r="E6" s="37">
        <v>238.352</v>
      </c>
      <c r="F6" s="37">
        <v>230.30500000000001</v>
      </c>
      <c r="G6" s="37">
        <v>234.68600000000001</v>
      </c>
      <c r="H6" s="37">
        <v>238.32400000000001</v>
      </c>
      <c r="I6" s="38">
        <v>1.5501563791619377E-2</v>
      </c>
      <c r="J6" s="72">
        <v>235.96419999999998</v>
      </c>
      <c r="K6" s="38">
        <v>1.000066959309942E-2</v>
      </c>
      <c r="L6" s="47" t="s">
        <v>450</v>
      </c>
      <c r="M6" s="48" t="s">
        <v>443</v>
      </c>
    </row>
    <row r="7" spans="1:13" s="2" customFormat="1" ht="16.5" x14ac:dyDescent="0.25">
      <c r="A7" s="121" t="s">
        <v>511</v>
      </c>
      <c r="B7" s="34"/>
      <c r="C7" s="87" t="s">
        <v>80</v>
      </c>
      <c r="D7" s="36">
        <v>108.27500000000001</v>
      </c>
      <c r="E7" s="43">
        <v>109.17500000000001</v>
      </c>
      <c r="F7" s="43">
        <v>105.825</v>
      </c>
      <c r="G7" s="43">
        <v>106.7</v>
      </c>
      <c r="H7" s="43">
        <v>112.425</v>
      </c>
      <c r="I7" s="44">
        <v>5.3655107778818989E-2</v>
      </c>
      <c r="J7" s="69">
        <v>108.47999999999999</v>
      </c>
      <c r="K7" s="44">
        <v>3.6366150442477929E-2</v>
      </c>
      <c r="L7" s="47" t="s">
        <v>449</v>
      </c>
      <c r="M7" s="35" t="s">
        <v>446</v>
      </c>
    </row>
    <row r="8" spans="1:13" s="2" customFormat="1" x14ac:dyDescent="0.25">
      <c r="A8" s="125" t="s">
        <v>12</v>
      </c>
      <c r="B8" s="40" t="s">
        <v>6</v>
      </c>
      <c r="C8" s="87" t="s">
        <v>9</v>
      </c>
      <c r="D8" s="42">
        <v>1.8150740000000001</v>
      </c>
      <c r="E8" s="96">
        <v>3.8432759999999999</v>
      </c>
      <c r="F8" s="96">
        <v>12.240022</v>
      </c>
      <c r="G8" s="96">
        <v>7.8934610000000003</v>
      </c>
      <c r="H8" s="96">
        <v>1.473776</v>
      </c>
      <c r="I8" s="44">
        <v>-0.81329153333373028</v>
      </c>
      <c r="J8" s="69">
        <v>5.4531218000000008</v>
      </c>
      <c r="K8" s="44">
        <v>-0.72973719384004965</v>
      </c>
      <c r="L8" s="34" t="s">
        <v>448</v>
      </c>
      <c r="M8" s="35" t="s">
        <v>441</v>
      </c>
    </row>
    <row r="9" spans="1:13" s="2" customFormat="1" x14ac:dyDescent="0.25">
      <c r="A9" s="125"/>
      <c r="B9" s="50" t="s">
        <v>477</v>
      </c>
      <c r="C9" s="87" t="s">
        <v>9</v>
      </c>
      <c r="D9" s="42">
        <v>0</v>
      </c>
      <c r="E9" s="96">
        <v>2.2401000000000001E-2</v>
      </c>
      <c r="F9" s="96">
        <v>0.46512900000000001</v>
      </c>
      <c r="G9" s="96">
        <v>0.56649300000000002</v>
      </c>
      <c r="H9" s="96">
        <v>0.64385899999999996</v>
      </c>
      <c r="I9" s="44">
        <v>0.13657009000993825</v>
      </c>
      <c r="J9" s="69">
        <v>0.3395764</v>
      </c>
      <c r="K9" s="44">
        <v>0.89606521536832351</v>
      </c>
      <c r="L9" s="34" t="s">
        <v>448</v>
      </c>
      <c r="M9" s="35" t="s">
        <v>441</v>
      </c>
    </row>
    <row r="10" spans="1:13" s="2" customFormat="1" x14ac:dyDescent="0.25">
      <c r="A10" s="125"/>
      <c r="B10" s="50" t="s">
        <v>478</v>
      </c>
      <c r="C10" s="87" t="s">
        <v>9</v>
      </c>
      <c r="D10" s="42">
        <v>0</v>
      </c>
      <c r="E10" s="96">
        <v>1.5422400000000001</v>
      </c>
      <c r="F10" s="96">
        <v>11.042329000000001</v>
      </c>
      <c r="G10" s="96">
        <v>5.8645069999999997</v>
      </c>
      <c r="H10" s="96">
        <v>0.50830399999999998</v>
      </c>
      <c r="I10" s="44">
        <v>-0.91332536562749433</v>
      </c>
      <c r="J10" s="69">
        <v>3.7914759999999994</v>
      </c>
      <c r="K10" s="44">
        <v>-0.86593506064656611</v>
      </c>
      <c r="L10" s="34" t="s">
        <v>448</v>
      </c>
      <c r="M10" s="35" t="s">
        <v>441</v>
      </c>
    </row>
    <row r="11" spans="1:13" s="2" customFormat="1" x14ac:dyDescent="0.25">
      <c r="A11" s="125"/>
      <c r="B11" s="50" t="s">
        <v>482</v>
      </c>
      <c r="C11" s="87" t="s">
        <v>9</v>
      </c>
      <c r="D11" s="42">
        <v>2.2679999999999999E-2</v>
      </c>
      <c r="E11" s="96">
        <v>9.0719999999999995E-2</v>
      </c>
      <c r="F11" s="96">
        <v>0.112613</v>
      </c>
      <c r="G11" s="96">
        <v>0.49903700000000001</v>
      </c>
      <c r="H11" s="96">
        <v>0.13275500000000001</v>
      </c>
      <c r="I11" s="44">
        <v>-0.73397764093644358</v>
      </c>
      <c r="J11" s="69">
        <v>0.17156099999999999</v>
      </c>
      <c r="K11" s="44">
        <v>-0.22619359877827705</v>
      </c>
      <c r="L11" s="34" t="s">
        <v>448</v>
      </c>
      <c r="M11" s="35" t="s">
        <v>441</v>
      </c>
    </row>
    <row r="12" spans="1:13" s="2" customFormat="1" x14ac:dyDescent="0.25">
      <c r="A12" s="121" t="s">
        <v>8</v>
      </c>
      <c r="B12" s="40" t="s">
        <v>6</v>
      </c>
      <c r="C12" s="87" t="s">
        <v>9</v>
      </c>
      <c r="D12" s="42">
        <v>4.2390340000000002</v>
      </c>
      <c r="E12" s="43">
        <v>5.6820490000000001</v>
      </c>
      <c r="F12" s="43">
        <v>4.566268</v>
      </c>
      <c r="G12" s="43">
        <v>6.836201</v>
      </c>
      <c r="H12" s="43">
        <v>11.276737000000001</v>
      </c>
      <c r="I12" s="44">
        <v>0.6495619423712089</v>
      </c>
      <c r="J12" s="69">
        <v>6.5200578000000009</v>
      </c>
      <c r="K12" s="44">
        <v>0.72954555709613489</v>
      </c>
      <c r="L12" s="34" t="s">
        <v>448</v>
      </c>
      <c r="M12" s="35" t="s">
        <v>441</v>
      </c>
    </row>
    <row r="13" spans="1:13" s="2" customFormat="1" ht="16.5" x14ac:dyDescent="0.25">
      <c r="A13" s="126" t="s">
        <v>495</v>
      </c>
      <c r="B13" s="127" t="s">
        <v>6</v>
      </c>
      <c r="C13" s="128" t="s">
        <v>9</v>
      </c>
      <c r="D13" s="57">
        <v>-2.4239600000000001</v>
      </c>
      <c r="E13" s="58">
        <v>-1.8387730000000002</v>
      </c>
      <c r="F13" s="58">
        <v>7.6737539999999997</v>
      </c>
      <c r="G13" s="58">
        <v>1.0572600000000003</v>
      </c>
      <c r="H13" s="58">
        <v>-9.8029609999999998</v>
      </c>
      <c r="I13" s="59">
        <v>-10.272043773527795</v>
      </c>
      <c r="J13" s="84">
        <v>-1.0669360000000001</v>
      </c>
      <c r="K13" s="59">
        <v>8.187955978615399</v>
      </c>
      <c r="L13" s="135" t="s">
        <v>448</v>
      </c>
      <c r="M13" s="136" t="s">
        <v>441</v>
      </c>
    </row>
    <row r="14" spans="1:13" x14ac:dyDescent="0.25">
      <c r="A14" s="80" t="s">
        <v>76</v>
      </c>
      <c r="B14" s="62"/>
      <c r="C14" s="62"/>
      <c r="D14" s="62"/>
      <c r="E14" s="62"/>
      <c r="F14" s="62"/>
      <c r="G14" s="62"/>
      <c r="H14" s="62"/>
      <c r="I14" s="62"/>
      <c r="J14" s="62"/>
      <c r="K14" s="62"/>
      <c r="L14" s="62"/>
      <c r="M14" s="62"/>
    </row>
    <row r="15" spans="1:13" ht="16.5" x14ac:dyDescent="0.25">
      <c r="A15" s="62" t="s">
        <v>496</v>
      </c>
      <c r="B15" s="62"/>
      <c r="C15" s="62"/>
      <c r="D15" s="62"/>
      <c r="E15" s="62"/>
      <c r="F15" s="62"/>
      <c r="G15" s="62"/>
      <c r="H15" s="62"/>
      <c r="I15" s="62"/>
      <c r="J15" s="62"/>
      <c r="K15" s="62"/>
      <c r="L15" s="62"/>
      <c r="M15" s="62"/>
    </row>
    <row r="16" spans="1:13" ht="16.5" x14ac:dyDescent="0.25">
      <c r="A16" s="62" t="s">
        <v>497</v>
      </c>
      <c r="B16" s="62"/>
      <c r="C16" s="62"/>
      <c r="D16" s="62"/>
      <c r="E16" s="81"/>
      <c r="F16" s="81"/>
      <c r="G16" s="81"/>
      <c r="H16" s="81"/>
      <c r="I16" s="81"/>
      <c r="J16" s="81"/>
      <c r="K16" s="82"/>
      <c r="L16" s="62"/>
      <c r="M16" s="62"/>
    </row>
    <row r="17" spans="1:13" ht="16.5" x14ac:dyDescent="0.25">
      <c r="A17" s="62" t="s">
        <v>498</v>
      </c>
      <c r="B17" s="62"/>
      <c r="C17" s="62"/>
      <c r="D17" s="62"/>
      <c r="E17" s="81"/>
      <c r="F17" s="81"/>
      <c r="G17" s="81"/>
      <c r="H17" s="81"/>
      <c r="I17" s="81"/>
      <c r="J17" s="81"/>
      <c r="K17" s="82"/>
      <c r="L17" s="62"/>
      <c r="M17" s="62"/>
    </row>
    <row r="18" spans="1:13" ht="16.5" x14ac:dyDescent="0.25">
      <c r="A18" s="113" t="s">
        <v>505</v>
      </c>
      <c r="B18" s="62"/>
      <c r="C18" s="62"/>
      <c r="D18" s="62"/>
      <c r="E18" s="81"/>
      <c r="F18" s="81"/>
      <c r="G18" s="81"/>
      <c r="H18" s="81"/>
      <c r="I18" s="81"/>
      <c r="J18" s="81"/>
      <c r="K18" s="82"/>
      <c r="L18" s="62"/>
      <c r="M18" s="62"/>
    </row>
  </sheetData>
  <mergeCells count="1">
    <mergeCell ref="A8:A1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M19"/>
  <sheetViews>
    <sheetView workbookViewId="0">
      <selection activeCell="C14" sqref="C14"/>
    </sheetView>
  </sheetViews>
  <sheetFormatPr defaultRowHeight="15" outlineLevelCol="1" x14ac:dyDescent="0.25"/>
  <cols>
    <col min="1" max="1" width="33.85546875" style="7" bestFit="1" customWidth="1"/>
    <col min="2" max="2" width="11.28515625" style="7" bestFit="1" customWidth="1"/>
    <col min="3" max="3" width="15.7109375" style="7" bestFit="1" customWidth="1"/>
    <col min="4" max="4" width="10.5703125" style="7" customWidth="1" outlineLevel="1"/>
    <col min="5" max="5" width="10.5703125" style="6" bestFit="1" customWidth="1"/>
    <col min="6" max="6" width="10.7109375" style="6" bestFit="1" customWidth="1"/>
    <col min="7" max="8" width="10.7109375" style="6" customWidth="1"/>
    <col min="9" max="10" width="16.140625" style="6" customWidth="1"/>
    <col min="11" max="11" width="16.85546875" style="8" bestFit="1" customWidth="1"/>
    <col min="12" max="12" width="24.5703125" style="7" bestFit="1" customWidth="1"/>
    <col min="13" max="13" width="199.28515625" style="7" bestFit="1" customWidth="1"/>
  </cols>
  <sheetData>
    <row r="1" spans="1:13" s="1" customFormat="1" ht="30" x14ac:dyDescent="0.25">
      <c r="A1" s="29" t="s">
        <v>0</v>
      </c>
      <c r="B1" s="30" t="s">
        <v>7</v>
      </c>
      <c r="C1" s="31" t="s">
        <v>1</v>
      </c>
      <c r="D1" s="29" t="s">
        <v>2</v>
      </c>
      <c r="E1" s="30" t="s">
        <v>404</v>
      </c>
      <c r="F1" s="30" t="s">
        <v>422</v>
      </c>
      <c r="G1" s="30" t="s">
        <v>437</v>
      </c>
      <c r="H1" s="30" t="s">
        <v>493</v>
      </c>
      <c r="I1" s="64" t="s">
        <v>131</v>
      </c>
      <c r="J1" s="64" t="s">
        <v>410</v>
      </c>
      <c r="K1" s="32" t="s">
        <v>405</v>
      </c>
      <c r="L1" s="30" t="s">
        <v>13</v>
      </c>
      <c r="M1" s="31" t="s">
        <v>14</v>
      </c>
    </row>
    <row r="2" spans="1:13" s="2" customFormat="1" ht="28.5" x14ac:dyDescent="0.25">
      <c r="A2" s="33" t="s">
        <v>3</v>
      </c>
      <c r="B2" s="34"/>
      <c r="C2" s="35" t="s">
        <v>9</v>
      </c>
      <c r="D2" s="36">
        <v>593.68839890999993</v>
      </c>
      <c r="E2" s="37">
        <v>548.79243439999993</v>
      </c>
      <c r="F2" s="37">
        <v>566.22330948000001</v>
      </c>
      <c r="G2" s="37">
        <v>592.00293378999993</v>
      </c>
      <c r="H2" s="37">
        <v>647.45173994410618</v>
      </c>
      <c r="I2" s="38">
        <v>9.3663059740469956E-2</v>
      </c>
      <c r="J2" s="72">
        <v>589.63176330482122</v>
      </c>
      <c r="K2" s="38">
        <v>9.8061163318628575E-2</v>
      </c>
      <c r="L2" s="34" t="s">
        <v>439</v>
      </c>
      <c r="M2" s="39" t="s">
        <v>440</v>
      </c>
    </row>
    <row r="3" spans="1:13" s="2" customFormat="1" x14ac:dyDescent="0.25">
      <c r="A3" s="33" t="s">
        <v>183</v>
      </c>
      <c r="B3" s="34"/>
      <c r="C3" s="41" t="s">
        <v>38</v>
      </c>
      <c r="D3" s="42">
        <v>323.14759000000004</v>
      </c>
      <c r="E3" s="114">
        <v>294.89204999999998</v>
      </c>
      <c r="F3" s="114">
        <v>301.50328999999999</v>
      </c>
      <c r="G3" s="114">
        <v>262.70961</v>
      </c>
      <c r="H3" s="115" t="s">
        <v>89</v>
      </c>
      <c r="I3" s="108" t="s">
        <v>89</v>
      </c>
      <c r="J3" s="72">
        <v>295.56313499999999</v>
      </c>
      <c r="K3" s="108" t="s">
        <v>89</v>
      </c>
      <c r="L3" s="34" t="s">
        <v>447</v>
      </c>
      <c r="M3" s="35" t="s">
        <v>444</v>
      </c>
    </row>
    <row r="4" spans="1:13" s="2" customFormat="1" x14ac:dyDescent="0.25">
      <c r="A4" s="33" t="s">
        <v>94</v>
      </c>
      <c r="B4" s="40"/>
      <c r="C4" s="41" t="s">
        <v>38</v>
      </c>
      <c r="D4" s="36">
        <v>181.88028</v>
      </c>
      <c r="E4" s="37">
        <v>164.11415</v>
      </c>
      <c r="F4" s="37">
        <v>166.3784</v>
      </c>
      <c r="G4" s="37">
        <v>148.55000000000001</v>
      </c>
      <c r="H4" s="115" t="s">
        <v>89</v>
      </c>
      <c r="I4" s="108" t="s">
        <v>89</v>
      </c>
      <c r="J4" s="72">
        <v>165.23070749999999</v>
      </c>
      <c r="K4" s="108" t="s">
        <v>89</v>
      </c>
      <c r="L4" s="34" t="s">
        <v>447</v>
      </c>
      <c r="M4" s="35" t="s">
        <v>444</v>
      </c>
    </row>
    <row r="5" spans="1:13" s="2" customFormat="1" x14ac:dyDescent="0.25">
      <c r="A5" s="33" t="s">
        <v>95</v>
      </c>
      <c r="B5" s="40"/>
      <c r="C5" s="41" t="s">
        <v>45</v>
      </c>
      <c r="D5" s="116">
        <v>0.11646812877103246</v>
      </c>
      <c r="E5" s="66">
        <v>0.107943072035817</v>
      </c>
      <c r="F5" s="66">
        <v>0.11475553632233999</v>
      </c>
      <c r="G5" s="66">
        <v>0.10792451459396625</v>
      </c>
      <c r="H5" s="115" t="s">
        <v>89</v>
      </c>
      <c r="I5" s="108" t="s">
        <v>89</v>
      </c>
      <c r="J5" s="38">
        <v>0.11177281293078892</v>
      </c>
      <c r="K5" s="108" t="s">
        <v>89</v>
      </c>
      <c r="L5" s="34" t="s">
        <v>447</v>
      </c>
      <c r="M5" s="35" t="s">
        <v>444</v>
      </c>
    </row>
    <row r="6" spans="1:13" s="2" customFormat="1" ht="16.149999999999999" customHeight="1" x14ac:dyDescent="0.25">
      <c r="A6" s="33" t="s">
        <v>512</v>
      </c>
      <c r="B6" s="34"/>
      <c r="C6" s="41" t="s">
        <v>43</v>
      </c>
      <c r="D6" s="36">
        <v>1178.058</v>
      </c>
      <c r="E6" s="37">
        <v>1120.982</v>
      </c>
      <c r="F6" s="37">
        <v>1143.600228625</v>
      </c>
      <c r="G6" s="37">
        <v>1082.0647213918153</v>
      </c>
      <c r="H6" s="37">
        <v>1043.5751462631349</v>
      </c>
      <c r="I6" s="38">
        <v>-3.55704925664454E-2</v>
      </c>
      <c r="J6" s="72">
        <v>1113.65601925599</v>
      </c>
      <c r="K6" s="38">
        <v>-6.2928652816580333E-2</v>
      </c>
      <c r="L6" s="34" t="s">
        <v>425</v>
      </c>
      <c r="M6" s="137" t="s">
        <v>513</v>
      </c>
    </row>
    <row r="7" spans="1:13" s="2" customFormat="1" x14ac:dyDescent="0.25">
      <c r="A7" s="33" t="s">
        <v>100</v>
      </c>
      <c r="B7" s="34"/>
      <c r="C7" s="35" t="s">
        <v>44</v>
      </c>
      <c r="D7" s="99">
        <v>51</v>
      </c>
      <c r="E7" s="138">
        <v>49</v>
      </c>
      <c r="F7" s="138">
        <v>50.5</v>
      </c>
      <c r="G7" s="114">
        <v>54.7</v>
      </c>
      <c r="H7" s="139">
        <v>62.01</v>
      </c>
      <c r="I7" s="140">
        <v>0.13363802559414983</v>
      </c>
      <c r="J7" s="72">
        <v>53.441999999999993</v>
      </c>
      <c r="K7" s="38">
        <v>0.16032334119232083</v>
      </c>
      <c r="L7" s="47" t="s">
        <v>426</v>
      </c>
      <c r="M7" s="48" t="s">
        <v>514</v>
      </c>
    </row>
    <row r="8" spans="1:13" s="2" customFormat="1" x14ac:dyDescent="0.25">
      <c r="A8" s="33" t="s">
        <v>101</v>
      </c>
      <c r="B8" s="34"/>
      <c r="C8" s="35" t="s">
        <v>99</v>
      </c>
      <c r="D8" s="83">
        <v>7.06</v>
      </c>
      <c r="E8" s="139">
        <v>6.81</v>
      </c>
      <c r="F8" s="139">
        <v>6.99</v>
      </c>
      <c r="G8" s="139">
        <v>7.67</v>
      </c>
      <c r="H8" s="139">
        <v>8.5500000000000007</v>
      </c>
      <c r="I8" s="38">
        <v>0.11473272490221653</v>
      </c>
      <c r="J8" s="72">
        <v>7.4159999999999995</v>
      </c>
      <c r="K8" s="38">
        <v>0.15291262135922357</v>
      </c>
      <c r="L8" s="47" t="s">
        <v>426</v>
      </c>
      <c r="M8" s="48" t="s">
        <v>514</v>
      </c>
    </row>
    <row r="9" spans="1:13" s="2" customFormat="1" x14ac:dyDescent="0.25">
      <c r="A9" s="49" t="s">
        <v>12</v>
      </c>
      <c r="B9" s="40" t="s">
        <v>6</v>
      </c>
      <c r="C9" s="35" t="s">
        <v>9</v>
      </c>
      <c r="D9" s="95">
        <v>9.9768740000000005</v>
      </c>
      <c r="E9" s="96">
        <v>9.6103269999999998</v>
      </c>
      <c r="F9" s="96">
        <v>9.5857759999999992</v>
      </c>
      <c r="G9" s="96">
        <v>17.791698</v>
      </c>
      <c r="H9" s="96">
        <v>22.897945</v>
      </c>
      <c r="I9" s="44">
        <v>0.28700166785654746</v>
      </c>
      <c r="J9" s="69">
        <v>13.972523999999998</v>
      </c>
      <c r="K9" s="44">
        <v>0.63878373012635392</v>
      </c>
      <c r="L9" s="34" t="s">
        <v>448</v>
      </c>
      <c r="M9" s="35" t="s">
        <v>441</v>
      </c>
    </row>
    <row r="10" spans="1:13" s="2" customFormat="1" x14ac:dyDescent="0.25">
      <c r="A10" s="49"/>
      <c r="B10" s="50" t="s">
        <v>413</v>
      </c>
      <c r="C10" s="35" t="s">
        <v>9</v>
      </c>
      <c r="D10" s="95">
        <v>5.3333190000000004</v>
      </c>
      <c r="E10" s="96">
        <v>2.1540240000000002</v>
      </c>
      <c r="F10" s="96">
        <v>3.9554179999999999</v>
      </c>
      <c r="G10" s="96">
        <v>11.632845</v>
      </c>
      <c r="H10" s="96">
        <v>14.108385999999999</v>
      </c>
      <c r="I10" s="44">
        <v>0.21280615361074617</v>
      </c>
      <c r="J10" s="69">
        <v>7.4367984000000007</v>
      </c>
      <c r="K10" s="44">
        <v>0.89710480789690328</v>
      </c>
      <c r="L10" s="34" t="s">
        <v>448</v>
      </c>
      <c r="M10" s="35" t="s">
        <v>441</v>
      </c>
    </row>
    <row r="11" spans="1:13" s="2" customFormat="1" x14ac:dyDescent="0.25">
      <c r="A11" s="49"/>
      <c r="B11" s="50" t="s">
        <v>483</v>
      </c>
      <c r="C11" s="35" t="s">
        <v>9</v>
      </c>
      <c r="D11" s="95">
        <v>1.478947</v>
      </c>
      <c r="E11" s="96">
        <v>1.142164</v>
      </c>
      <c r="F11" s="96">
        <v>1.8655349999999999</v>
      </c>
      <c r="G11" s="96">
        <v>1.7445029999999999</v>
      </c>
      <c r="H11" s="96">
        <v>3.6486930000000002</v>
      </c>
      <c r="I11" s="44">
        <v>1.0915372458516841</v>
      </c>
      <c r="J11" s="69">
        <v>1.9759684</v>
      </c>
      <c r="K11" s="44">
        <v>0.84653408424952548</v>
      </c>
      <c r="L11" s="34" t="s">
        <v>448</v>
      </c>
      <c r="M11" s="35" t="s">
        <v>441</v>
      </c>
    </row>
    <row r="12" spans="1:13" s="2" customFormat="1" x14ac:dyDescent="0.25">
      <c r="A12" s="49"/>
      <c r="B12" s="50" t="s">
        <v>477</v>
      </c>
      <c r="C12" s="35" t="s">
        <v>9</v>
      </c>
      <c r="D12" s="95">
        <v>1.6723399999999999</v>
      </c>
      <c r="E12" s="96">
        <v>4.7397130000000001</v>
      </c>
      <c r="F12" s="96">
        <v>2.7436470000000002</v>
      </c>
      <c r="G12" s="96">
        <v>2.7993000000000001</v>
      </c>
      <c r="H12" s="96">
        <v>2.569426</v>
      </c>
      <c r="I12" s="44">
        <v>-8.2118386739542082E-2</v>
      </c>
      <c r="J12" s="69">
        <v>2.9048851999999998</v>
      </c>
      <c r="K12" s="44">
        <v>-0.11548105240096918</v>
      </c>
      <c r="L12" s="34" t="s">
        <v>448</v>
      </c>
      <c r="M12" s="35" t="s">
        <v>441</v>
      </c>
    </row>
    <row r="13" spans="1:13" s="2" customFormat="1" x14ac:dyDescent="0.25">
      <c r="A13" s="33" t="s">
        <v>8</v>
      </c>
      <c r="B13" s="40" t="s">
        <v>6</v>
      </c>
      <c r="C13" s="35" t="s">
        <v>9</v>
      </c>
      <c r="D13" s="70">
        <v>1.8455490000000001</v>
      </c>
      <c r="E13" s="53">
        <v>0.94013599999999997</v>
      </c>
      <c r="F13" s="53">
        <v>1.1814340000000001</v>
      </c>
      <c r="G13" s="53">
        <v>1.339548</v>
      </c>
      <c r="H13" s="53">
        <v>1.258456</v>
      </c>
      <c r="I13" s="44">
        <v>-6.053683779901875E-2</v>
      </c>
      <c r="J13" s="69">
        <v>1.3130245999999999</v>
      </c>
      <c r="K13" s="44">
        <v>-4.1559465070189705E-2</v>
      </c>
      <c r="L13" s="34" t="s">
        <v>448</v>
      </c>
      <c r="M13" s="35" t="s">
        <v>441</v>
      </c>
    </row>
    <row r="14" spans="1:13" s="2" customFormat="1" ht="16.5" x14ac:dyDescent="0.25">
      <c r="A14" s="54" t="s">
        <v>495</v>
      </c>
      <c r="B14" s="55" t="s">
        <v>6</v>
      </c>
      <c r="C14" s="56" t="s">
        <v>9</v>
      </c>
      <c r="D14" s="57">
        <v>8.1313250000000004</v>
      </c>
      <c r="E14" s="58">
        <v>8.6701909999999991</v>
      </c>
      <c r="F14" s="58">
        <v>8.4043419999999998</v>
      </c>
      <c r="G14" s="58">
        <v>16.45215</v>
      </c>
      <c r="H14" s="58">
        <v>21.639489000000001</v>
      </c>
      <c r="I14" s="59">
        <v>0.31529854760623999</v>
      </c>
      <c r="J14" s="84">
        <v>12.659499399999998</v>
      </c>
      <c r="K14" s="59">
        <v>0.70934792255687484</v>
      </c>
      <c r="L14" s="60" t="s">
        <v>448</v>
      </c>
      <c r="M14" s="56" t="s">
        <v>441</v>
      </c>
    </row>
    <row r="15" spans="1:13" x14ac:dyDescent="0.25">
      <c r="A15" s="80" t="s">
        <v>76</v>
      </c>
      <c r="B15" s="62"/>
      <c r="C15" s="62"/>
      <c r="D15" s="62"/>
      <c r="E15" s="62"/>
      <c r="F15" s="62"/>
      <c r="G15" s="62"/>
      <c r="H15" s="62"/>
      <c r="I15" s="62"/>
      <c r="J15" s="62"/>
      <c r="K15" s="62"/>
      <c r="L15" s="62"/>
      <c r="M15" s="62"/>
    </row>
    <row r="16" spans="1:13" ht="16.5" x14ac:dyDescent="0.25">
      <c r="A16" s="62" t="s">
        <v>496</v>
      </c>
      <c r="B16" s="62"/>
      <c r="C16" s="62"/>
      <c r="D16" s="62"/>
      <c r="E16" s="62"/>
      <c r="F16" s="62"/>
      <c r="G16" s="62"/>
      <c r="H16" s="62"/>
      <c r="I16" s="62"/>
      <c r="J16" s="62"/>
      <c r="K16" s="62"/>
      <c r="L16" s="62"/>
      <c r="M16" s="62"/>
    </row>
    <row r="17" spans="1:13" ht="16.5" x14ac:dyDescent="0.25">
      <c r="A17" s="62" t="s">
        <v>497</v>
      </c>
      <c r="B17" s="62"/>
      <c r="C17" s="62"/>
      <c r="D17" s="62"/>
      <c r="E17" s="81"/>
      <c r="F17" s="81"/>
      <c r="G17" s="81"/>
      <c r="H17" s="81"/>
      <c r="I17" s="81"/>
      <c r="J17" s="81"/>
      <c r="K17" s="82"/>
      <c r="L17" s="62"/>
      <c r="M17" s="62"/>
    </row>
    <row r="18" spans="1:13" ht="16.5" x14ac:dyDescent="0.25">
      <c r="A18" s="62" t="s">
        <v>498</v>
      </c>
      <c r="B18" s="62"/>
      <c r="C18" s="62"/>
      <c r="D18" s="62"/>
      <c r="E18" s="81"/>
      <c r="F18" s="81"/>
      <c r="G18" s="81"/>
      <c r="H18" s="81"/>
      <c r="I18" s="81"/>
      <c r="J18" s="81"/>
      <c r="K18" s="82"/>
      <c r="L18" s="62"/>
      <c r="M18" s="62"/>
    </row>
    <row r="19" spans="1:13" ht="16.5" x14ac:dyDescent="0.25">
      <c r="A19" s="113" t="s">
        <v>515</v>
      </c>
      <c r="B19" s="62"/>
      <c r="C19" s="62"/>
      <c r="D19" s="62"/>
      <c r="E19" s="81"/>
      <c r="F19" s="81"/>
      <c r="G19" s="81"/>
      <c r="H19" s="81"/>
      <c r="I19" s="81"/>
      <c r="J19" s="81"/>
      <c r="K19" s="82"/>
      <c r="L19" s="62"/>
      <c r="M19" s="62"/>
    </row>
  </sheetData>
  <mergeCells count="1">
    <mergeCell ref="A9:A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M22"/>
  <sheetViews>
    <sheetView workbookViewId="0">
      <selection activeCell="B11" sqref="B11"/>
    </sheetView>
  </sheetViews>
  <sheetFormatPr defaultColWidth="9.140625" defaultRowHeight="15" x14ac:dyDescent="0.25"/>
  <cols>
    <col min="1" max="1" width="33.85546875" style="9" bestFit="1" customWidth="1"/>
    <col min="2" max="2" width="11.28515625" style="9" bestFit="1" customWidth="1"/>
    <col min="3" max="3" width="11.42578125" style="9" customWidth="1"/>
    <col min="4" max="4" width="10.5703125" style="9" customWidth="1"/>
    <col min="5" max="5" width="10.5703125" style="9" bestFit="1" customWidth="1"/>
    <col min="6" max="6" width="10.7109375" style="9" bestFit="1" customWidth="1"/>
    <col min="7" max="8" width="10.7109375" style="9" customWidth="1"/>
    <col min="9" max="10" width="15.140625" style="9" customWidth="1"/>
    <col min="11" max="11" width="15.140625" style="5" customWidth="1"/>
    <col min="12" max="12" width="25.7109375" style="9" customWidth="1"/>
    <col min="13" max="13" width="129.7109375" style="9" bestFit="1" customWidth="1"/>
    <col min="14" max="16384" width="9.140625" style="2"/>
  </cols>
  <sheetData>
    <row r="1" spans="1:13" s="1" customFormat="1" ht="30" x14ac:dyDescent="0.25">
      <c r="A1" s="29" t="s">
        <v>0</v>
      </c>
      <c r="B1" s="30" t="s">
        <v>7</v>
      </c>
      <c r="C1" s="31" t="s">
        <v>1</v>
      </c>
      <c r="D1" s="29" t="s">
        <v>2</v>
      </c>
      <c r="E1" s="30" t="s">
        <v>404</v>
      </c>
      <c r="F1" s="30" t="s">
        <v>422</v>
      </c>
      <c r="G1" s="30" t="s">
        <v>437</v>
      </c>
      <c r="H1" s="30" t="s">
        <v>493</v>
      </c>
      <c r="I1" s="32" t="s">
        <v>131</v>
      </c>
      <c r="J1" s="32" t="s">
        <v>409</v>
      </c>
      <c r="K1" s="32" t="s">
        <v>405</v>
      </c>
      <c r="L1" s="30" t="s">
        <v>13</v>
      </c>
      <c r="M1" s="31" t="s">
        <v>14</v>
      </c>
    </row>
    <row r="2" spans="1:13" ht="42.75" x14ac:dyDescent="0.25">
      <c r="A2" s="33" t="s">
        <v>494</v>
      </c>
      <c r="B2" s="34"/>
      <c r="C2" s="35" t="s">
        <v>9</v>
      </c>
      <c r="D2" s="36">
        <v>1863.5829750999999</v>
      </c>
      <c r="E2" s="37">
        <v>2259.7349690000001</v>
      </c>
      <c r="F2" s="37">
        <v>1368.8539899</v>
      </c>
      <c r="G2" s="37">
        <v>751.61956699999996</v>
      </c>
      <c r="H2" s="37">
        <v>801.01578144403709</v>
      </c>
      <c r="I2" s="38">
        <v>6.5719702643181943E-2</v>
      </c>
      <c r="J2" s="37">
        <v>1408.9614564888075</v>
      </c>
      <c r="K2" s="38">
        <v>-0.43148495811929244</v>
      </c>
      <c r="L2" s="34" t="s">
        <v>439</v>
      </c>
      <c r="M2" s="39" t="s">
        <v>440</v>
      </c>
    </row>
    <row r="3" spans="1:13" x14ac:dyDescent="0.25">
      <c r="A3" s="33" t="s">
        <v>18</v>
      </c>
      <c r="B3" s="40"/>
      <c r="C3" s="41" t="s">
        <v>20</v>
      </c>
      <c r="D3" s="42">
        <v>2932.741</v>
      </c>
      <c r="E3" s="43">
        <v>3248.4169999999999</v>
      </c>
      <c r="F3" s="43">
        <v>2793.4560000000001</v>
      </c>
      <c r="G3" s="43">
        <v>2381.953</v>
      </c>
      <c r="H3" s="43">
        <v>1900</v>
      </c>
      <c r="I3" s="44">
        <v>-0.20233522659767</v>
      </c>
      <c r="J3" s="43">
        <v>2651.3134</v>
      </c>
      <c r="K3" s="44">
        <v>-0.28337404397382826</v>
      </c>
      <c r="L3" s="34" t="s">
        <v>451</v>
      </c>
      <c r="M3" s="35" t="s">
        <v>442</v>
      </c>
    </row>
    <row r="4" spans="1:13" x14ac:dyDescent="0.25">
      <c r="A4" s="33" t="s">
        <v>19</v>
      </c>
      <c r="B4" s="40"/>
      <c r="C4" s="35" t="s">
        <v>21</v>
      </c>
      <c r="D4" s="45">
        <v>2.3519045834596373</v>
      </c>
      <c r="E4" s="46">
        <v>3.0227399992057675</v>
      </c>
      <c r="F4" s="46">
        <v>1.6835210577864836</v>
      </c>
      <c r="G4" s="46">
        <v>0.776814236049158</v>
      </c>
      <c r="H4" s="46">
        <v>1.1000000000000001</v>
      </c>
      <c r="I4" s="44">
        <v>0.4160399603315077</v>
      </c>
      <c r="J4" s="46">
        <v>1.7869959753002091</v>
      </c>
      <c r="K4" s="44">
        <v>-0.38444181452887494</v>
      </c>
      <c r="L4" s="34" t="s">
        <v>451</v>
      </c>
      <c r="M4" s="35" t="s">
        <v>442</v>
      </c>
    </row>
    <row r="5" spans="1:13" x14ac:dyDescent="0.25">
      <c r="A5" s="33" t="s">
        <v>4</v>
      </c>
      <c r="B5" s="34"/>
      <c r="C5" s="41" t="s">
        <v>10</v>
      </c>
      <c r="D5" s="42">
        <v>6897.527</v>
      </c>
      <c r="E5" s="43">
        <v>9819.1200000000008</v>
      </c>
      <c r="F5" s="43">
        <v>4702.8419999999996</v>
      </c>
      <c r="G5" s="43">
        <v>1850.335</v>
      </c>
      <c r="H5" s="43">
        <v>2090</v>
      </c>
      <c r="I5" s="44">
        <v>0.12952519408647611</v>
      </c>
      <c r="J5" s="43">
        <v>5071.9647999999997</v>
      </c>
      <c r="K5" s="44">
        <v>-0.58793089415762512</v>
      </c>
      <c r="L5" s="34" t="s">
        <v>451</v>
      </c>
      <c r="M5" s="35" t="s">
        <v>442</v>
      </c>
    </row>
    <row r="6" spans="1:13" x14ac:dyDescent="0.25">
      <c r="A6" s="33" t="s">
        <v>5</v>
      </c>
      <c r="B6" s="34"/>
      <c r="C6" s="35" t="s">
        <v>11</v>
      </c>
      <c r="D6" s="36">
        <v>277.00400000000002</v>
      </c>
      <c r="E6" s="37">
        <v>231.49299999999999</v>
      </c>
      <c r="F6" s="37">
        <v>271.95299999999997</v>
      </c>
      <c r="G6" s="37">
        <v>351.59199999999998</v>
      </c>
      <c r="H6" s="37">
        <v>331.73099999999999</v>
      </c>
      <c r="I6" s="38">
        <v>-5.6488771075564825E-2</v>
      </c>
      <c r="J6" s="37">
        <v>292.75459999999998</v>
      </c>
      <c r="K6" s="38">
        <v>0.13313676369218452</v>
      </c>
      <c r="L6" s="47" t="s">
        <v>450</v>
      </c>
      <c r="M6" s="48" t="s">
        <v>443</v>
      </c>
    </row>
    <row r="7" spans="1:13" x14ac:dyDescent="0.25">
      <c r="A7" s="49" t="s">
        <v>12</v>
      </c>
      <c r="B7" s="40" t="s">
        <v>6</v>
      </c>
      <c r="C7" s="35" t="s">
        <v>9</v>
      </c>
      <c r="D7" s="42">
        <v>453.273753</v>
      </c>
      <c r="E7" s="43">
        <v>1189.6553739999999</v>
      </c>
      <c r="F7" s="43">
        <v>491.47424599999999</v>
      </c>
      <c r="G7" s="43">
        <v>94.138112000000007</v>
      </c>
      <c r="H7" s="43">
        <v>46.473123999999999</v>
      </c>
      <c r="I7" s="44">
        <v>-0.50633040101760285</v>
      </c>
      <c r="J7" s="43">
        <v>455.00292180000008</v>
      </c>
      <c r="K7" s="44">
        <v>-0.89786192181766333</v>
      </c>
      <c r="L7" s="34" t="s">
        <v>448</v>
      </c>
      <c r="M7" s="35" t="s">
        <v>441</v>
      </c>
    </row>
    <row r="8" spans="1:13" x14ac:dyDescent="0.25">
      <c r="A8" s="49"/>
      <c r="B8" s="50" t="s">
        <v>416</v>
      </c>
      <c r="C8" s="35" t="s">
        <v>9</v>
      </c>
      <c r="D8" s="42">
        <v>0.77992499999999998</v>
      </c>
      <c r="E8" s="43">
        <v>2.7664119999999999</v>
      </c>
      <c r="F8" s="43">
        <v>9.8129139999999992</v>
      </c>
      <c r="G8" s="43">
        <v>21.525977000000001</v>
      </c>
      <c r="H8" s="43">
        <v>15.105226999999999</v>
      </c>
      <c r="I8" s="38">
        <v>-0.29827914431015146</v>
      </c>
      <c r="J8" s="43">
        <v>9.9980909999999987</v>
      </c>
      <c r="K8" s="44">
        <v>0.51081111384163247</v>
      </c>
      <c r="L8" s="34" t="s">
        <v>448</v>
      </c>
      <c r="M8" s="35" t="s">
        <v>441</v>
      </c>
    </row>
    <row r="9" spans="1:13" x14ac:dyDescent="0.25">
      <c r="A9" s="49"/>
      <c r="B9" s="50" t="s">
        <v>414</v>
      </c>
      <c r="C9" s="35" t="s">
        <v>9</v>
      </c>
      <c r="D9" s="42">
        <v>29.408694000000001</v>
      </c>
      <c r="E9" s="43">
        <v>21.377863999999999</v>
      </c>
      <c r="F9" s="43">
        <v>22.825697000000002</v>
      </c>
      <c r="G9" s="43">
        <v>13.515321</v>
      </c>
      <c r="H9" s="43">
        <v>14.180137</v>
      </c>
      <c r="I9" s="44">
        <v>4.9189804666866621E-2</v>
      </c>
      <c r="J9" s="43">
        <v>20.261542600000002</v>
      </c>
      <c r="K9" s="44">
        <v>-0.30014524165598333</v>
      </c>
      <c r="L9" s="34" t="s">
        <v>448</v>
      </c>
      <c r="M9" s="35" t="s">
        <v>441</v>
      </c>
    </row>
    <row r="10" spans="1:13" x14ac:dyDescent="0.25">
      <c r="A10" s="49"/>
      <c r="B10" s="50" t="s">
        <v>413</v>
      </c>
      <c r="C10" s="35" t="s">
        <v>9</v>
      </c>
      <c r="D10" s="42">
        <v>52.857551000000001</v>
      </c>
      <c r="E10" s="43">
        <v>97.357927000000004</v>
      </c>
      <c r="F10" s="43">
        <v>68.444218000000006</v>
      </c>
      <c r="G10" s="43">
        <v>8.7634570000000007</v>
      </c>
      <c r="H10" s="43">
        <v>5.4775970000000003</v>
      </c>
      <c r="I10" s="44">
        <v>-0.37495020515305777</v>
      </c>
      <c r="J10" s="43">
        <v>46.580150000000003</v>
      </c>
      <c r="K10" s="44">
        <v>-0.88240490852863296</v>
      </c>
      <c r="L10" s="34" t="s">
        <v>448</v>
      </c>
      <c r="M10" s="35" t="s">
        <v>441</v>
      </c>
    </row>
    <row r="11" spans="1:13" x14ac:dyDescent="0.25">
      <c r="A11" s="33" t="s">
        <v>8</v>
      </c>
      <c r="B11" s="40" t="s">
        <v>6</v>
      </c>
      <c r="C11" s="35" t="s">
        <v>9</v>
      </c>
      <c r="D11" s="51">
        <v>0.30181200000000002</v>
      </c>
      <c r="E11" s="52">
        <v>0.16347600000000001</v>
      </c>
      <c r="F11" s="52">
        <v>0.40795100000000001</v>
      </c>
      <c r="G11" s="52">
        <v>42.700043999999998</v>
      </c>
      <c r="H11" s="52">
        <v>209.451436</v>
      </c>
      <c r="I11" s="44">
        <v>3.9051808002820794</v>
      </c>
      <c r="J11" s="53">
        <v>50.604943800000001</v>
      </c>
      <c r="K11" s="44">
        <v>3.1389520523486878</v>
      </c>
      <c r="L11" s="34" t="s">
        <v>448</v>
      </c>
      <c r="M11" s="35" t="s">
        <v>441</v>
      </c>
    </row>
    <row r="12" spans="1:13" ht="16.5" x14ac:dyDescent="0.25">
      <c r="A12" s="54" t="s">
        <v>495</v>
      </c>
      <c r="B12" s="55" t="s">
        <v>6</v>
      </c>
      <c r="C12" s="56" t="s">
        <v>9</v>
      </c>
      <c r="D12" s="57">
        <v>452.97194100000002</v>
      </c>
      <c r="E12" s="58">
        <v>1189.491898</v>
      </c>
      <c r="F12" s="58">
        <v>491.06629499999997</v>
      </c>
      <c r="G12" s="58">
        <v>51.438068000000008</v>
      </c>
      <c r="H12" s="58">
        <v>-162.97831200000002</v>
      </c>
      <c r="I12" s="59">
        <v>-4.168437663716297</v>
      </c>
      <c r="J12" s="58">
        <v>404.39797800000002</v>
      </c>
      <c r="K12" s="59">
        <v>-1.4030146560228349</v>
      </c>
      <c r="L12" s="60" t="s">
        <v>448</v>
      </c>
      <c r="M12" s="56" t="s">
        <v>441</v>
      </c>
    </row>
    <row r="13" spans="1:13" x14ac:dyDescent="0.25">
      <c r="A13" s="61" t="s">
        <v>76</v>
      </c>
      <c r="B13" s="62"/>
      <c r="C13" s="62"/>
      <c r="D13" s="62"/>
      <c r="E13" s="62"/>
      <c r="F13" s="63"/>
      <c r="G13" s="63"/>
      <c r="H13" s="63"/>
      <c r="I13" s="63"/>
      <c r="J13" s="63"/>
      <c r="K13" s="62"/>
      <c r="L13" s="62"/>
      <c r="M13" s="62"/>
    </row>
    <row r="14" spans="1:13" ht="16.5" x14ac:dyDescent="0.25">
      <c r="A14" s="62" t="s">
        <v>496</v>
      </c>
      <c r="B14" s="62"/>
      <c r="C14" s="62"/>
      <c r="D14" s="62"/>
      <c r="E14" s="62"/>
      <c r="F14" s="62"/>
      <c r="G14" s="62"/>
      <c r="H14" s="62"/>
      <c r="I14" s="62"/>
      <c r="J14" s="62"/>
      <c r="K14" s="62"/>
      <c r="L14" s="62"/>
      <c r="M14" s="62"/>
    </row>
    <row r="15" spans="1:13" ht="16.5" x14ac:dyDescent="0.25">
      <c r="A15" s="62" t="s">
        <v>497</v>
      </c>
      <c r="B15" s="62"/>
      <c r="C15" s="62"/>
      <c r="D15" s="62"/>
      <c r="E15" s="62"/>
      <c r="F15" s="62"/>
      <c r="G15" s="62"/>
      <c r="H15" s="62"/>
      <c r="I15" s="62"/>
      <c r="J15" s="62"/>
      <c r="K15" s="63"/>
      <c r="L15" s="62"/>
      <c r="M15" s="62"/>
    </row>
    <row r="16" spans="1:13" ht="16.5" x14ac:dyDescent="0.25">
      <c r="A16" s="62" t="s">
        <v>498</v>
      </c>
      <c r="B16" s="62"/>
      <c r="C16" s="62"/>
      <c r="D16" s="62"/>
      <c r="E16" s="62"/>
      <c r="F16" s="62"/>
      <c r="G16" s="62"/>
      <c r="H16" s="62"/>
      <c r="I16" s="62"/>
      <c r="J16" s="62"/>
      <c r="K16" s="63"/>
      <c r="L16" s="62"/>
      <c r="M16" s="62"/>
    </row>
    <row r="22" spans="5:8" x14ac:dyDescent="0.25">
      <c r="E22" s="13"/>
      <c r="F22" s="13"/>
      <c r="G22" s="13"/>
      <c r="H22" s="13"/>
    </row>
  </sheetData>
  <mergeCells count="1">
    <mergeCell ref="A7:A10"/>
  </mergeCell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FFFF00"/>
  </sheetPr>
  <dimension ref="A1:M21"/>
  <sheetViews>
    <sheetView workbookViewId="0">
      <selection activeCell="C14" sqref="C14"/>
    </sheetView>
  </sheetViews>
  <sheetFormatPr defaultRowHeight="15" outlineLevelCol="1" x14ac:dyDescent="0.25"/>
  <cols>
    <col min="1" max="1" width="33.85546875" style="7" bestFit="1" customWidth="1"/>
    <col min="2" max="2" width="14.42578125" style="7" bestFit="1" customWidth="1"/>
    <col min="3" max="3" width="15.7109375" style="7" bestFit="1" customWidth="1"/>
    <col min="4" max="4" width="10.5703125" style="7" customWidth="1" outlineLevel="1"/>
    <col min="5" max="5" width="10.5703125" style="6" bestFit="1" customWidth="1"/>
    <col min="6" max="6" width="10.7109375" style="6" bestFit="1" customWidth="1"/>
    <col min="7" max="8" width="10.7109375" style="6" customWidth="1"/>
    <col min="9" max="10" width="15.7109375" style="6" customWidth="1"/>
    <col min="11" max="11" width="16.85546875" style="8" bestFit="1" customWidth="1"/>
    <col min="12" max="12" width="24.5703125" style="7" bestFit="1" customWidth="1"/>
    <col min="13" max="13" width="150.42578125" style="7" bestFit="1" customWidth="1"/>
  </cols>
  <sheetData>
    <row r="1" spans="1:13" s="1" customFormat="1" ht="30" x14ac:dyDescent="0.25">
      <c r="A1" s="29" t="s">
        <v>0</v>
      </c>
      <c r="B1" s="30" t="s">
        <v>7</v>
      </c>
      <c r="C1" s="86" t="s">
        <v>1</v>
      </c>
      <c r="D1" s="29" t="s">
        <v>2</v>
      </c>
      <c r="E1" s="30" t="s">
        <v>404</v>
      </c>
      <c r="F1" s="30" t="s">
        <v>422</v>
      </c>
      <c r="G1" s="30" t="s">
        <v>437</v>
      </c>
      <c r="H1" s="30" t="s">
        <v>493</v>
      </c>
      <c r="I1" s="64" t="s">
        <v>131</v>
      </c>
      <c r="J1" s="64" t="s">
        <v>410</v>
      </c>
      <c r="K1" s="32" t="s">
        <v>405</v>
      </c>
      <c r="L1" s="30" t="s">
        <v>13</v>
      </c>
      <c r="M1" s="31" t="s">
        <v>14</v>
      </c>
    </row>
    <row r="2" spans="1:13" s="2" customFormat="1" ht="16.5" x14ac:dyDescent="0.25">
      <c r="A2" s="33" t="s">
        <v>516</v>
      </c>
      <c r="B2" s="34"/>
      <c r="C2" s="87" t="s">
        <v>9</v>
      </c>
      <c r="D2" s="42">
        <v>458.13652121027599</v>
      </c>
      <c r="E2" s="43">
        <v>507.12258799738203</v>
      </c>
      <c r="F2" s="37">
        <v>543.90184462611705</v>
      </c>
      <c r="G2" s="114">
        <v>520.70084278723334</v>
      </c>
      <c r="H2" s="114">
        <v>521.9990311419275</v>
      </c>
      <c r="I2" s="38">
        <v>2.4931558546077426E-3</v>
      </c>
      <c r="J2" s="72">
        <v>510.37216555258721</v>
      </c>
      <c r="K2" s="38">
        <v>2.2781151430450119E-2</v>
      </c>
      <c r="L2" s="34" t="s">
        <v>458</v>
      </c>
      <c r="M2" s="48" t="s">
        <v>457</v>
      </c>
    </row>
    <row r="3" spans="1:13" s="2" customFormat="1" ht="16.5" x14ac:dyDescent="0.25">
      <c r="A3" s="33" t="s">
        <v>517</v>
      </c>
      <c r="B3" s="34"/>
      <c r="C3" s="87" t="s">
        <v>9</v>
      </c>
      <c r="D3" s="36">
        <v>343.507646000671</v>
      </c>
      <c r="E3" s="37">
        <v>373.61469852675498</v>
      </c>
      <c r="F3" s="37">
        <v>393.45647978689499</v>
      </c>
      <c r="G3" s="114">
        <v>348.39908944889299</v>
      </c>
      <c r="H3" s="114">
        <v>359.73914988679951</v>
      </c>
      <c r="I3" s="38">
        <v>3.2549053029514274E-2</v>
      </c>
      <c r="J3" s="72">
        <v>363.74341273000272</v>
      </c>
      <c r="K3" s="38">
        <v>-1.1008482086727112E-2</v>
      </c>
      <c r="L3" s="34" t="s">
        <v>458</v>
      </c>
      <c r="M3" s="48" t="s">
        <v>457</v>
      </c>
    </row>
    <row r="4" spans="1:13" s="2" customFormat="1" ht="16.5" x14ac:dyDescent="0.25">
      <c r="A4" s="33" t="s">
        <v>518</v>
      </c>
      <c r="B4" s="34"/>
      <c r="C4" s="87" t="s">
        <v>9</v>
      </c>
      <c r="D4" s="36">
        <v>114.62887520960599</v>
      </c>
      <c r="E4" s="37">
        <v>133.50788947062699</v>
      </c>
      <c r="F4" s="37">
        <v>150.44536483922212</v>
      </c>
      <c r="G4" s="114">
        <v>172.30175333834035</v>
      </c>
      <c r="H4" s="114">
        <v>162.25988125512797</v>
      </c>
      <c r="I4" s="38">
        <v>-5.8280730687015447E-2</v>
      </c>
      <c r="J4" s="72">
        <v>146.62875282258469</v>
      </c>
      <c r="K4" s="38">
        <v>0.10660343303510444</v>
      </c>
      <c r="L4" s="34" t="s">
        <v>458</v>
      </c>
      <c r="M4" s="48" t="s">
        <v>457</v>
      </c>
    </row>
    <row r="5" spans="1:13" s="2" customFormat="1" x14ac:dyDescent="0.25">
      <c r="A5" s="33" t="s">
        <v>166</v>
      </c>
      <c r="B5" s="40"/>
      <c r="C5" s="89" t="s">
        <v>20</v>
      </c>
      <c r="D5" s="36">
        <v>307.10000000000002</v>
      </c>
      <c r="E5" s="37">
        <v>307.10000000000002</v>
      </c>
      <c r="F5" s="37">
        <v>306</v>
      </c>
      <c r="G5" s="37">
        <v>306</v>
      </c>
      <c r="H5" s="112" t="s">
        <v>89</v>
      </c>
      <c r="I5" s="108" t="s">
        <v>89</v>
      </c>
      <c r="J5" s="72">
        <v>306.55</v>
      </c>
      <c r="K5" s="108" t="s">
        <v>89</v>
      </c>
      <c r="L5" s="34" t="s">
        <v>458</v>
      </c>
      <c r="M5" s="48" t="s">
        <v>457</v>
      </c>
    </row>
    <row r="6" spans="1:13" s="2" customFormat="1" x14ac:dyDescent="0.25">
      <c r="A6" s="33" t="s">
        <v>167</v>
      </c>
      <c r="B6" s="34"/>
      <c r="C6" s="89" t="s">
        <v>20</v>
      </c>
      <c r="D6" s="36">
        <v>87.1</v>
      </c>
      <c r="E6" s="37">
        <v>87.1</v>
      </c>
      <c r="F6" s="37">
        <v>87.1</v>
      </c>
      <c r="G6" s="37">
        <v>87.1</v>
      </c>
      <c r="H6" s="112" t="s">
        <v>89</v>
      </c>
      <c r="I6" s="108" t="s">
        <v>89</v>
      </c>
      <c r="J6" s="72">
        <v>87.1</v>
      </c>
      <c r="K6" s="108" t="s">
        <v>89</v>
      </c>
      <c r="L6" s="34" t="s">
        <v>458</v>
      </c>
      <c r="M6" s="48" t="s">
        <v>457</v>
      </c>
    </row>
    <row r="7" spans="1:13" s="2" customFormat="1" ht="16.5" x14ac:dyDescent="0.25">
      <c r="A7" s="33" t="s">
        <v>135</v>
      </c>
      <c r="B7" s="34"/>
      <c r="C7" s="89" t="s">
        <v>519</v>
      </c>
      <c r="D7" s="141">
        <v>4650.8656440000004</v>
      </c>
      <c r="E7" s="114">
        <v>4957.2398940000003</v>
      </c>
      <c r="F7" s="114">
        <v>4992.9249980000004</v>
      </c>
      <c r="G7" s="114">
        <v>5118.5704129999995</v>
      </c>
      <c r="H7" s="112" t="s">
        <v>89</v>
      </c>
      <c r="I7" s="108" t="s">
        <v>89</v>
      </c>
      <c r="J7" s="72">
        <v>4929.9002372499999</v>
      </c>
      <c r="K7" s="108" t="s">
        <v>89</v>
      </c>
      <c r="L7" s="34" t="s">
        <v>458</v>
      </c>
      <c r="M7" s="48" t="s">
        <v>457</v>
      </c>
    </row>
    <row r="8" spans="1:13" s="2" customFormat="1" ht="16.5" x14ac:dyDescent="0.25">
      <c r="A8" s="33" t="s">
        <v>136</v>
      </c>
      <c r="B8" s="34"/>
      <c r="C8" s="89" t="s">
        <v>519</v>
      </c>
      <c r="D8" s="141">
        <v>939.28181688300799</v>
      </c>
      <c r="E8" s="114">
        <v>1022.7533807000011</v>
      </c>
      <c r="F8" s="114">
        <v>1231.295153</v>
      </c>
      <c r="G8" s="114">
        <v>1409.4319390799988</v>
      </c>
      <c r="H8" s="112" t="s">
        <v>89</v>
      </c>
      <c r="I8" s="108" t="s">
        <v>89</v>
      </c>
      <c r="J8" s="72">
        <v>1150.6905724157518</v>
      </c>
      <c r="K8" s="108" t="s">
        <v>89</v>
      </c>
      <c r="L8" s="34" t="s">
        <v>458</v>
      </c>
      <c r="M8" s="48" t="s">
        <v>457</v>
      </c>
    </row>
    <row r="9" spans="1:13" s="2" customFormat="1" ht="16.5" x14ac:dyDescent="0.25">
      <c r="A9" s="33" t="s">
        <v>520</v>
      </c>
      <c r="B9" s="34"/>
      <c r="C9" s="87" t="s">
        <v>521</v>
      </c>
      <c r="D9" s="36">
        <v>73.858862477316279</v>
      </c>
      <c r="E9" s="37">
        <v>75.367484026536587</v>
      </c>
      <c r="F9" s="114">
        <v>78.802801953664542</v>
      </c>
      <c r="G9" s="114">
        <v>68.065702205451529</v>
      </c>
      <c r="H9" s="112" t="s">
        <v>89</v>
      </c>
      <c r="I9" s="108" t="s">
        <v>89</v>
      </c>
      <c r="J9" s="72">
        <v>74.023712665742238</v>
      </c>
      <c r="K9" s="108" t="s">
        <v>89</v>
      </c>
      <c r="L9" s="34" t="s">
        <v>458</v>
      </c>
      <c r="M9" s="48" t="s">
        <v>457</v>
      </c>
    </row>
    <row r="10" spans="1:13" s="2" customFormat="1" ht="16.5" x14ac:dyDescent="0.25">
      <c r="A10" s="33" t="s">
        <v>522</v>
      </c>
      <c r="B10" s="34"/>
      <c r="C10" s="87" t="s">
        <v>521</v>
      </c>
      <c r="D10" s="36">
        <v>122.03885260975254</v>
      </c>
      <c r="E10" s="37">
        <v>130.53771514228626</v>
      </c>
      <c r="F10" s="114">
        <v>122.18464798847636</v>
      </c>
      <c r="G10" s="114">
        <v>122.24907678111059</v>
      </c>
      <c r="H10" s="112" t="s">
        <v>89</v>
      </c>
      <c r="I10" s="108" t="s">
        <v>89</v>
      </c>
      <c r="J10" s="72">
        <v>124.25257313040643</v>
      </c>
      <c r="K10" s="108" t="s">
        <v>89</v>
      </c>
      <c r="L10" s="34" t="s">
        <v>458</v>
      </c>
      <c r="M10" s="48" t="s">
        <v>457</v>
      </c>
    </row>
    <row r="11" spans="1:13" s="2" customFormat="1" x14ac:dyDescent="0.25">
      <c r="A11" s="49" t="s">
        <v>12</v>
      </c>
      <c r="B11" s="40" t="s">
        <v>6</v>
      </c>
      <c r="C11" s="87" t="s">
        <v>9</v>
      </c>
      <c r="D11" s="42">
        <v>91.576611999999997</v>
      </c>
      <c r="E11" s="43">
        <v>138.33978400000001</v>
      </c>
      <c r="F11" s="43">
        <v>146.92478600000001</v>
      </c>
      <c r="G11" s="43">
        <v>166.03516500000001</v>
      </c>
      <c r="H11" s="43">
        <v>181.38229200000001</v>
      </c>
      <c r="I11" s="44">
        <v>9.2432991529234121E-2</v>
      </c>
      <c r="J11" s="69">
        <v>144.85172779999999</v>
      </c>
      <c r="K11" s="44">
        <v>0.25219280953582124</v>
      </c>
      <c r="L11" s="34" t="s">
        <v>448</v>
      </c>
      <c r="M11" s="35" t="s">
        <v>441</v>
      </c>
    </row>
    <row r="12" spans="1:13" s="2" customFormat="1" x14ac:dyDescent="0.25">
      <c r="A12" s="49"/>
      <c r="B12" s="50" t="s">
        <v>413</v>
      </c>
      <c r="C12" s="87" t="s">
        <v>9</v>
      </c>
      <c r="D12" s="42">
        <v>67.637573000000003</v>
      </c>
      <c r="E12" s="43">
        <v>110.707849</v>
      </c>
      <c r="F12" s="43">
        <v>127.26960099999999</v>
      </c>
      <c r="G12" s="43">
        <v>141.06328500000001</v>
      </c>
      <c r="H12" s="43">
        <v>157.328801</v>
      </c>
      <c r="I12" s="44">
        <v>0.11530651650427681</v>
      </c>
      <c r="J12" s="69">
        <v>120.80142179999999</v>
      </c>
      <c r="K12" s="44">
        <v>0.30237540796891538</v>
      </c>
      <c r="L12" s="34" t="s">
        <v>448</v>
      </c>
      <c r="M12" s="35" t="s">
        <v>441</v>
      </c>
    </row>
    <row r="13" spans="1:13" s="2" customFormat="1" x14ac:dyDescent="0.25">
      <c r="A13" s="49"/>
      <c r="B13" s="50" t="s">
        <v>484</v>
      </c>
      <c r="C13" s="87" t="s">
        <v>9</v>
      </c>
      <c r="D13" s="42">
        <v>9.1312309999999997</v>
      </c>
      <c r="E13" s="43">
        <v>15.720196</v>
      </c>
      <c r="F13" s="43">
        <v>8.181203</v>
      </c>
      <c r="G13" s="43">
        <v>8.3387419999999999</v>
      </c>
      <c r="H13" s="43">
        <v>9.3894090000000006</v>
      </c>
      <c r="I13" s="44">
        <v>0.12599826208797449</v>
      </c>
      <c r="J13" s="69">
        <v>10.152156199999999</v>
      </c>
      <c r="K13" s="44">
        <v>-7.5131546931872295E-2</v>
      </c>
      <c r="L13" s="34" t="s">
        <v>448</v>
      </c>
      <c r="M13" s="35" t="s">
        <v>441</v>
      </c>
    </row>
    <row r="14" spans="1:13" s="2" customFormat="1" x14ac:dyDescent="0.25">
      <c r="A14" s="49"/>
      <c r="B14" s="50" t="s">
        <v>485</v>
      </c>
      <c r="C14" s="87" t="s">
        <v>9</v>
      </c>
      <c r="D14" s="42">
        <v>3.1711100000000001</v>
      </c>
      <c r="E14" s="43">
        <v>2.9344760000000001</v>
      </c>
      <c r="F14" s="43">
        <v>2.2298939999999998</v>
      </c>
      <c r="G14" s="43">
        <v>4.9500849999999996</v>
      </c>
      <c r="H14" s="43">
        <v>5.4842500000000003</v>
      </c>
      <c r="I14" s="44">
        <v>0.1079102682075157</v>
      </c>
      <c r="J14" s="69">
        <v>3.7539630000000002</v>
      </c>
      <c r="K14" s="44">
        <v>0.46092276349021022</v>
      </c>
      <c r="L14" s="34" t="s">
        <v>448</v>
      </c>
      <c r="M14" s="35" t="s">
        <v>441</v>
      </c>
    </row>
    <row r="15" spans="1:13" s="2" customFormat="1" x14ac:dyDescent="0.25">
      <c r="A15" s="33" t="s">
        <v>8</v>
      </c>
      <c r="B15" s="40" t="s">
        <v>6</v>
      </c>
      <c r="C15" s="87" t="s">
        <v>9</v>
      </c>
      <c r="D15" s="42">
        <v>121.351782</v>
      </c>
      <c r="E15" s="43">
        <v>120.193285</v>
      </c>
      <c r="F15" s="43">
        <v>134.63360599999999</v>
      </c>
      <c r="G15" s="43">
        <v>135.98905999999999</v>
      </c>
      <c r="H15" s="43">
        <v>99.599217999999993</v>
      </c>
      <c r="I15" s="44">
        <v>-0.26759389321464533</v>
      </c>
      <c r="J15" s="69">
        <v>122.35339019999999</v>
      </c>
      <c r="K15" s="44">
        <v>-0.18597091721615411</v>
      </c>
      <c r="L15" s="34" t="s">
        <v>448</v>
      </c>
      <c r="M15" s="35" t="s">
        <v>441</v>
      </c>
    </row>
    <row r="16" spans="1:13" s="2" customFormat="1" ht="16.5" x14ac:dyDescent="0.25">
      <c r="A16" s="54" t="s">
        <v>495</v>
      </c>
      <c r="B16" s="55" t="s">
        <v>6</v>
      </c>
      <c r="C16" s="92" t="s">
        <v>9</v>
      </c>
      <c r="D16" s="57">
        <v>-29.775170000000003</v>
      </c>
      <c r="E16" s="142">
        <v>18.146499000000006</v>
      </c>
      <c r="F16" s="142">
        <v>12.291180000000026</v>
      </c>
      <c r="G16" s="142">
        <v>30.046105000000011</v>
      </c>
      <c r="H16" s="142">
        <v>81.783074000000013</v>
      </c>
      <c r="I16" s="59">
        <v>1.7219193303092024</v>
      </c>
      <c r="J16" s="84">
        <v>22.49833760000001</v>
      </c>
      <c r="K16" s="59">
        <v>2.6350718641540865</v>
      </c>
      <c r="L16" s="135" t="s">
        <v>448</v>
      </c>
      <c r="M16" s="136" t="s">
        <v>441</v>
      </c>
    </row>
    <row r="17" spans="1:13" x14ac:dyDescent="0.25">
      <c r="A17" s="80" t="s">
        <v>76</v>
      </c>
      <c r="B17" s="62"/>
      <c r="C17" s="62"/>
      <c r="D17" s="62"/>
      <c r="E17" s="62"/>
      <c r="F17" s="62"/>
      <c r="G17" s="62"/>
      <c r="H17" s="62"/>
      <c r="I17" s="62"/>
      <c r="J17" s="62"/>
      <c r="K17" s="62"/>
      <c r="L17" s="62"/>
      <c r="M17" s="62"/>
    </row>
    <row r="18" spans="1:13" ht="16.5" x14ac:dyDescent="0.25">
      <c r="A18" s="62" t="s">
        <v>496</v>
      </c>
      <c r="B18" s="62"/>
      <c r="C18" s="62"/>
      <c r="D18" s="62"/>
      <c r="E18" s="62"/>
      <c r="F18" s="62"/>
      <c r="G18" s="62"/>
      <c r="H18" s="62"/>
      <c r="I18" s="62"/>
      <c r="J18" s="62"/>
      <c r="K18" s="62"/>
      <c r="L18" s="62"/>
      <c r="M18" s="62"/>
    </row>
    <row r="19" spans="1:13" ht="16.5" customHeight="1" x14ac:dyDescent="0.25">
      <c r="A19" s="113" t="s">
        <v>523</v>
      </c>
      <c r="B19" s="62"/>
      <c r="C19" s="62"/>
      <c r="D19" s="62"/>
      <c r="E19" s="81"/>
      <c r="F19" s="81"/>
      <c r="G19" s="81"/>
      <c r="H19" s="81"/>
      <c r="I19" s="81"/>
      <c r="J19" s="81"/>
      <c r="K19" s="82"/>
      <c r="L19" s="62"/>
      <c r="M19" s="62"/>
    </row>
    <row r="20" spans="1:13" ht="16.5" x14ac:dyDescent="0.25">
      <c r="A20" s="62" t="s">
        <v>498</v>
      </c>
      <c r="B20" s="62"/>
      <c r="C20" s="62"/>
      <c r="D20" s="62"/>
      <c r="E20" s="81"/>
      <c r="F20" s="81"/>
      <c r="G20" s="81"/>
      <c r="H20" s="81"/>
      <c r="I20" s="81"/>
      <c r="J20" s="81"/>
      <c r="K20" s="82"/>
      <c r="L20" s="62"/>
      <c r="M20" s="62"/>
    </row>
    <row r="21" spans="1:13" ht="16.5" x14ac:dyDescent="0.25">
      <c r="A21" s="113" t="s">
        <v>524</v>
      </c>
      <c r="B21" s="62"/>
      <c r="C21" s="62"/>
      <c r="D21" s="62"/>
      <c r="E21" s="81"/>
      <c r="F21" s="81"/>
      <c r="G21" s="81"/>
      <c r="H21" s="81"/>
      <c r="I21" s="81"/>
      <c r="J21" s="81"/>
      <c r="K21" s="82"/>
      <c r="L21" s="62"/>
      <c r="M21" s="62"/>
    </row>
  </sheetData>
  <mergeCells count="1">
    <mergeCell ref="A11:A1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FFFF00"/>
  </sheetPr>
  <dimension ref="A1:N18"/>
  <sheetViews>
    <sheetView workbookViewId="0">
      <selection activeCell="D14" sqref="D14"/>
    </sheetView>
  </sheetViews>
  <sheetFormatPr defaultRowHeight="15" x14ac:dyDescent="0.25"/>
  <cols>
    <col min="1" max="1" width="33.85546875" style="7" bestFit="1" customWidth="1"/>
    <col min="2" max="2" width="14.42578125" style="7" bestFit="1" customWidth="1"/>
    <col min="3" max="3" width="15.7109375" style="7" bestFit="1" customWidth="1"/>
    <col min="4" max="4" width="10.5703125" style="7" bestFit="1" customWidth="1"/>
    <col min="5" max="5" width="10.5703125" style="6" bestFit="1" customWidth="1"/>
    <col min="6" max="6" width="10.7109375" style="6" bestFit="1" customWidth="1"/>
    <col min="7" max="8" width="10.7109375" style="6" customWidth="1"/>
    <col min="9" max="10" width="13.85546875" style="6" customWidth="1"/>
    <col min="11" max="11" width="16.140625" style="8" customWidth="1"/>
    <col min="12" max="12" width="24.5703125" style="7" bestFit="1" customWidth="1"/>
    <col min="13" max="13" width="181.42578125" style="7" bestFit="1" customWidth="1"/>
    <col min="14" max="14" width="34.7109375" style="7" customWidth="1"/>
  </cols>
  <sheetData>
    <row r="1" spans="1:14" s="1" customFormat="1" ht="27.75" customHeight="1" x14ac:dyDescent="0.25">
      <c r="A1" s="117" t="s">
        <v>0</v>
      </c>
      <c r="B1" s="118" t="s">
        <v>7</v>
      </c>
      <c r="C1" s="119" t="s">
        <v>1</v>
      </c>
      <c r="D1" s="29" t="s">
        <v>2</v>
      </c>
      <c r="E1" s="30" t="s">
        <v>404</v>
      </c>
      <c r="F1" s="30" t="s">
        <v>422</v>
      </c>
      <c r="G1" s="30" t="s">
        <v>437</v>
      </c>
      <c r="H1" s="30" t="s">
        <v>493</v>
      </c>
      <c r="I1" s="64" t="s">
        <v>131</v>
      </c>
      <c r="J1" s="64" t="s">
        <v>410</v>
      </c>
      <c r="K1" s="32" t="s">
        <v>405</v>
      </c>
      <c r="L1" s="30" t="s">
        <v>13</v>
      </c>
      <c r="M1" s="31" t="s">
        <v>14</v>
      </c>
      <c r="N1" s="143" t="s">
        <v>15</v>
      </c>
    </row>
    <row r="2" spans="1:14" s="2" customFormat="1" ht="16.5" x14ac:dyDescent="0.25">
      <c r="A2" s="121" t="s">
        <v>516</v>
      </c>
      <c r="B2" s="34"/>
      <c r="C2" s="87" t="s">
        <v>9</v>
      </c>
      <c r="D2" s="42">
        <v>155.96530300000001</v>
      </c>
      <c r="E2" s="43">
        <v>153.9153</v>
      </c>
      <c r="F2" s="43">
        <v>177.94333499999999</v>
      </c>
      <c r="G2" s="37">
        <v>181.5866749241589</v>
      </c>
      <c r="H2" s="37">
        <v>154.24462561315357</v>
      </c>
      <c r="I2" s="38">
        <v>-0.15057299398441515</v>
      </c>
      <c r="J2" s="72">
        <v>164.73104770746249</v>
      </c>
      <c r="K2" s="38">
        <v>-6.3657836456739059E-2</v>
      </c>
      <c r="L2" s="34"/>
      <c r="M2" s="35" t="s">
        <v>107</v>
      </c>
      <c r="N2" s="62" t="s">
        <v>109</v>
      </c>
    </row>
    <row r="3" spans="1:14" s="2" customFormat="1" ht="16.5" x14ac:dyDescent="0.25">
      <c r="A3" s="121" t="s">
        <v>525</v>
      </c>
      <c r="B3" s="34"/>
      <c r="C3" s="87" t="s">
        <v>9</v>
      </c>
      <c r="D3" s="42">
        <v>64.885302999999993</v>
      </c>
      <c r="E3" s="43">
        <v>64.610299999999995</v>
      </c>
      <c r="F3" s="43">
        <v>78.442234999999997</v>
      </c>
      <c r="G3" s="37">
        <v>80.400627</v>
      </c>
      <c r="H3" s="37">
        <v>67.372285950340355</v>
      </c>
      <c r="I3" s="38">
        <v>-0.16204277921439147</v>
      </c>
      <c r="J3" s="72">
        <v>71.142150190068065</v>
      </c>
      <c r="K3" s="38">
        <v>-5.2990586166652087E-2</v>
      </c>
      <c r="L3" s="34" t="s">
        <v>432</v>
      </c>
      <c r="M3" s="35" t="s">
        <v>459</v>
      </c>
      <c r="N3" s="62" t="s">
        <v>109</v>
      </c>
    </row>
    <row r="4" spans="1:14" s="2" customFormat="1" ht="16.5" x14ac:dyDescent="0.25">
      <c r="A4" s="121" t="s">
        <v>526</v>
      </c>
      <c r="B4" s="34"/>
      <c r="C4" s="87" t="s">
        <v>9</v>
      </c>
      <c r="D4" s="42">
        <v>91.08</v>
      </c>
      <c r="E4" s="43">
        <v>89.305000000000007</v>
      </c>
      <c r="F4" s="43">
        <v>99.501099999999994</v>
      </c>
      <c r="G4" s="37">
        <v>101.1860479241589</v>
      </c>
      <c r="H4" s="37">
        <v>86.872339662813218</v>
      </c>
      <c r="I4" s="38">
        <v>-0.14145930743410506</v>
      </c>
      <c r="J4" s="72">
        <v>93.588897517394429</v>
      </c>
      <c r="K4" s="38">
        <v>-7.1766609424294914E-2</v>
      </c>
      <c r="L4" s="34" t="s">
        <v>430</v>
      </c>
      <c r="M4" s="35" t="s">
        <v>431</v>
      </c>
      <c r="N4" s="62" t="s">
        <v>109</v>
      </c>
    </row>
    <row r="5" spans="1:14" s="2" customFormat="1" x14ac:dyDescent="0.25">
      <c r="A5" s="121" t="s">
        <v>111</v>
      </c>
      <c r="B5" s="34"/>
      <c r="C5" s="89" t="s">
        <v>110</v>
      </c>
      <c r="D5" s="36">
        <v>5.5258989999999999</v>
      </c>
      <c r="E5" s="37">
        <v>5.7422129999999996</v>
      </c>
      <c r="F5" s="114">
        <v>6.1573089999999997</v>
      </c>
      <c r="G5" s="114">
        <v>6.3030410000000003</v>
      </c>
      <c r="H5" s="112" t="s">
        <v>89</v>
      </c>
      <c r="I5" s="108" t="s">
        <v>89</v>
      </c>
      <c r="J5" s="72">
        <v>5.9321155000000001</v>
      </c>
      <c r="K5" s="108" t="s">
        <v>89</v>
      </c>
      <c r="L5" s="34" t="s">
        <v>432</v>
      </c>
      <c r="M5" s="35" t="s">
        <v>459</v>
      </c>
      <c r="N5" s="144"/>
    </row>
    <row r="6" spans="1:14" s="2" customFormat="1" x14ac:dyDescent="0.25">
      <c r="A6" s="121" t="s">
        <v>112</v>
      </c>
      <c r="B6" s="34"/>
      <c r="C6" s="89" t="s">
        <v>10</v>
      </c>
      <c r="D6" s="36">
        <v>12.048999999999999</v>
      </c>
      <c r="E6" s="37">
        <v>11.741</v>
      </c>
      <c r="F6" s="114">
        <v>10.5745</v>
      </c>
      <c r="G6" s="114">
        <v>12.203117199999992</v>
      </c>
      <c r="H6" s="112" t="s">
        <v>89</v>
      </c>
      <c r="I6" s="108" t="s">
        <v>89</v>
      </c>
      <c r="J6" s="72">
        <v>11.454833333333333</v>
      </c>
      <c r="K6" s="108" t="s">
        <v>89</v>
      </c>
      <c r="L6" s="34" t="s">
        <v>430</v>
      </c>
      <c r="M6" s="35" t="s">
        <v>431</v>
      </c>
      <c r="N6" s="144"/>
    </row>
    <row r="7" spans="1:14" s="2" customFormat="1" ht="16.5" x14ac:dyDescent="0.25">
      <c r="A7" s="121" t="s">
        <v>527</v>
      </c>
      <c r="B7" s="34"/>
      <c r="C7" s="87" t="s">
        <v>80</v>
      </c>
      <c r="D7" s="36">
        <v>108.64999999999999</v>
      </c>
      <c r="E7" s="43">
        <v>110.75</v>
      </c>
      <c r="F7" s="43">
        <v>113.02500000000001</v>
      </c>
      <c r="G7" s="43">
        <v>116</v>
      </c>
      <c r="H7" s="43">
        <v>119.1</v>
      </c>
      <c r="I7" s="44">
        <v>2.6724137931034342E-2</v>
      </c>
      <c r="J7" s="69">
        <v>113.505</v>
      </c>
      <c r="K7" s="38">
        <v>4.9292982687987319E-2</v>
      </c>
      <c r="L7" s="34" t="s">
        <v>449</v>
      </c>
      <c r="M7" s="35" t="s">
        <v>446</v>
      </c>
      <c r="N7" s="145"/>
    </row>
    <row r="8" spans="1:14" s="2" customFormat="1" x14ac:dyDescent="0.25">
      <c r="A8" s="125" t="s">
        <v>12</v>
      </c>
      <c r="B8" s="40" t="s">
        <v>6</v>
      </c>
      <c r="C8" s="87" t="s">
        <v>9</v>
      </c>
      <c r="D8" s="70">
        <v>12.267027000000001</v>
      </c>
      <c r="E8" s="53">
        <v>10.866002</v>
      </c>
      <c r="F8" s="53">
        <v>9.2298249999999999</v>
      </c>
      <c r="G8" s="53">
        <v>9.3603260000000006</v>
      </c>
      <c r="H8" s="96">
        <v>6.2823450000000003</v>
      </c>
      <c r="I8" s="44">
        <v>-0.32883267099885194</v>
      </c>
      <c r="J8" s="76">
        <v>9.6011050000000004</v>
      </c>
      <c r="K8" s="44">
        <v>-0.34566437925634597</v>
      </c>
      <c r="L8" s="34" t="s">
        <v>448</v>
      </c>
      <c r="M8" s="35" t="s">
        <v>441</v>
      </c>
      <c r="N8" s="62"/>
    </row>
    <row r="9" spans="1:14" s="2" customFormat="1" x14ac:dyDescent="0.25">
      <c r="A9" s="125"/>
      <c r="B9" s="50" t="s">
        <v>416</v>
      </c>
      <c r="C9" s="87" t="s">
        <v>9</v>
      </c>
      <c r="D9" s="70">
        <v>1.0248900000000001</v>
      </c>
      <c r="E9" s="53">
        <v>0.157585</v>
      </c>
      <c r="F9" s="53">
        <v>1.1587780000000001</v>
      </c>
      <c r="G9" s="53">
        <v>2.422479</v>
      </c>
      <c r="H9" s="96">
        <v>1.8394839999999999</v>
      </c>
      <c r="I9" s="44">
        <v>-0.24066049695374037</v>
      </c>
      <c r="J9" s="76">
        <v>1.3206431999999999</v>
      </c>
      <c r="K9" s="44">
        <v>0.39286977739331874</v>
      </c>
      <c r="L9" s="34" t="s">
        <v>448</v>
      </c>
      <c r="M9" s="35" t="s">
        <v>441</v>
      </c>
      <c r="N9" s="62"/>
    </row>
    <row r="10" spans="1:14" s="2" customFormat="1" x14ac:dyDescent="0.25">
      <c r="A10" s="125"/>
      <c r="B10" s="50" t="s">
        <v>412</v>
      </c>
      <c r="C10" s="87" t="s">
        <v>9</v>
      </c>
      <c r="D10" s="70">
        <v>1.6326639999999999</v>
      </c>
      <c r="E10" s="53">
        <v>2.2134779999999998</v>
      </c>
      <c r="F10" s="53">
        <v>2.2338550000000001</v>
      </c>
      <c r="G10" s="53">
        <v>2.2032310000000002</v>
      </c>
      <c r="H10" s="96">
        <v>1.7716890000000001</v>
      </c>
      <c r="I10" s="44">
        <v>-0.19586779597781623</v>
      </c>
      <c r="J10" s="76">
        <v>2.0109833999999998</v>
      </c>
      <c r="K10" s="44">
        <v>-0.1189937221759263</v>
      </c>
      <c r="L10" s="34" t="s">
        <v>448</v>
      </c>
      <c r="M10" s="35" t="s">
        <v>441</v>
      </c>
      <c r="N10" s="62"/>
    </row>
    <row r="11" spans="1:14" s="2" customFormat="1" x14ac:dyDescent="0.25">
      <c r="A11" s="125"/>
      <c r="B11" s="50" t="s">
        <v>414</v>
      </c>
      <c r="C11" s="87" t="s">
        <v>9</v>
      </c>
      <c r="D11" s="70">
        <v>3.2665099999999998</v>
      </c>
      <c r="E11" s="53">
        <v>2.5815579999999998</v>
      </c>
      <c r="F11" s="53">
        <v>2.0191620000000001</v>
      </c>
      <c r="G11" s="53">
        <v>2.2633619999999999</v>
      </c>
      <c r="H11" s="96">
        <v>0.89607499999999995</v>
      </c>
      <c r="I11" s="44">
        <v>-0.60409558877457514</v>
      </c>
      <c r="J11" s="76">
        <v>2.2053333999999998</v>
      </c>
      <c r="K11" s="44">
        <v>-0.59367821663608777</v>
      </c>
      <c r="L11" s="34" t="s">
        <v>448</v>
      </c>
      <c r="M11" s="35" t="s">
        <v>441</v>
      </c>
      <c r="N11" s="62"/>
    </row>
    <row r="12" spans="1:14" s="2" customFormat="1" x14ac:dyDescent="0.25">
      <c r="A12" s="121" t="s">
        <v>8</v>
      </c>
      <c r="B12" s="40" t="s">
        <v>6</v>
      </c>
      <c r="C12" s="87" t="s">
        <v>9</v>
      </c>
      <c r="D12" s="70">
        <v>578.974289</v>
      </c>
      <c r="E12" s="53">
        <v>572.11496999999997</v>
      </c>
      <c r="F12" s="53">
        <v>593.85164499999996</v>
      </c>
      <c r="G12" s="53">
        <v>647.85087299999998</v>
      </c>
      <c r="H12" s="96">
        <v>605.26489800000002</v>
      </c>
      <c r="I12" s="44">
        <v>-6.5734224919381967E-2</v>
      </c>
      <c r="J12" s="76">
        <v>599.61133499999994</v>
      </c>
      <c r="K12" s="44">
        <v>9.4287126843592972E-3</v>
      </c>
      <c r="L12" s="34" t="s">
        <v>448</v>
      </c>
      <c r="M12" s="35" t="s">
        <v>441</v>
      </c>
      <c r="N12" s="62"/>
    </row>
    <row r="13" spans="1:14" s="2" customFormat="1" ht="16.5" x14ac:dyDescent="0.25">
      <c r="A13" s="126" t="s">
        <v>495</v>
      </c>
      <c r="B13" s="127" t="s">
        <v>6</v>
      </c>
      <c r="C13" s="128" t="s">
        <v>9</v>
      </c>
      <c r="D13" s="146">
        <v>-566.70726200000001</v>
      </c>
      <c r="E13" s="147">
        <v>-561.24896799999999</v>
      </c>
      <c r="F13" s="147">
        <v>-584.62181999999996</v>
      </c>
      <c r="G13" s="147">
        <v>-638.49054699999999</v>
      </c>
      <c r="H13" s="98">
        <v>-598.98255300000005</v>
      </c>
      <c r="I13" s="59">
        <v>-6.1877179209044675E-2</v>
      </c>
      <c r="J13" s="79">
        <v>-590.01023000000009</v>
      </c>
      <c r="K13" s="59">
        <v>1.5207063443628765E-2</v>
      </c>
      <c r="L13" s="135" t="s">
        <v>448</v>
      </c>
      <c r="M13" s="136" t="s">
        <v>441</v>
      </c>
      <c r="N13" s="62"/>
    </row>
    <row r="14" spans="1:14" x14ac:dyDescent="0.25">
      <c r="A14" s="80" t="s">
        <v>76</v>
      </c>
      <c r="B14" s="62"/>
      <c r="C14" s="62"/>
      <c r="D14" s="62"/>
      <c r="E14" s="62"/>
      <c r="F14" s="62"/>
      <c r="G14" s="62"/>
      <c r="H14" s="62"/>
      <c r="I14" s="62"/>
      <c r="J14" s="62"/>
      <c r="K14" s="62"/>
      <c r="L14" s="62"/>
      <c r="M14" s="62"/>
      <c r="N14" s="62"/>
    </row>
    <row r="15" spans="1:14" ht="16.5" x14ac:dyDescent="0.25">
      <c r="A15" s="62" t="s">
        <v>496</v>
      </c>
      <c r="B15" s="62"/>
      <c r="C15" s="62"/>
      <c r="D15" s="62"/>
      <c r="E15" s="62"/>
      <c r="F15" s="62"/>
      <c r="G15" s="62"/>
      <c r="H15" s="62"/>
      <c r="I15" s="62"/>
      <c r="J15" s="62"/>
      <c r="K15" s="62"/>
      <c r="L15" s="62"/>
      <c r="M15" s="62"/>
      <c r="N15" s="62"/>
    </row>
    <row r="16" spans="1:14" ht="16.5" x14ac:dyDescent="0.25">
      <c r="A16" s="62" t="s">
        <v>498</v>
      </c>
      <c r="B16" s="62"/>
      <c r="C16" s="62"/>
      <c r="D16" s="62"/>
      <c r="E16" s="81"/>
      <c r="F16" s="81"/>
      <c r="G16" s="81"/>
      <c r="H16" s="81"/>
      <c r="I16" s="81"/>
      <c r="J16" s="81"/>
      <c r="K16" s="82"/>
      <c r="L16" s="62"/>
      <c r="M16" s="62"/>
      <c r="N16" s="62"/>
    </row>
    <row r="17" spans="1:14" ht="16.5" x14ac:dyDescent="0.25">
      <c r="A17" s="113" t="s">
        <v>524</v>
      </c>
      <c r="B17" s="62"/>
      <c r="C17" s="62"/>
      <c r="D17" s="62"/>
      <c r="E17" s="81"/>
      <c r="F17" s="81"/>
      <c r="G17" s="81"/>
      <c r="H17" s="81"/>
      <c r="I17" s="81"/>
      <c r="J17" s="81"/>
      <c r="K17" s="82"/>
      <c r="L17" s="62"/>
      <c r="M17" s="62"/>
      <c r="N17" s="62"/>
    </row>
    <row r="18" spans="1:14" ht="16.5" x14ac:dyDescent="0.25">
      <c r="A18" s="113" t="s">
        <v>505</v>
      </c>
      <c r="B18" s="62"/>
      <c r="C18" s="62"/>
      <c r="D18" s="62"/>
      <c r="E18" s="81"/>
      <c r="F18" s="81"/>
      <c r="G18" s="81"/>
      <c r="H18" s="81"/>
      <c r="I18" s="81"/>
      <c r="J18" s="81"/>
      <c r="K18" s="82"/>
      <c r="L18" s="62"/>
      <c r="M18" s="62"/>
      <c r="N18" s="62"/>
    </row>
  </sheetData>
  <mergeCells count="1">
    <mergeCell ref="A8:A1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92D050"/>
  </sheetPr>
  <dimension ref="A1:L44"/>
  <sheetViews>
    <sheetView topLeftCell="I1" workbookViewId="0">
      <selection activeCell="L15" sqref="L15"/>
    </sheetView>
  </sheetViews>
  <sheetFormatPr defaultRowHeight="14.25" x14ac:dyDescent="0.25"/>
  <cols>
    <col min="1" max="1" width="46.42578125" style="176" customWidth="1"/>
    <col min="2" max="2" width="9.140625" style="176"/>
    <col min="3" max="5" width="9.5703125" style="176" bestFit="1" customWidth="1"/>
    <col min="6" max="7" width="9.5703125" style="176" customWidth="1"/>
    <col min="8" max="10" width="14.5703125" style="176" customWidth="1"/>
    <col min="11" max="11" width="36.5703125" style="68" bestFit="1" customWidth="1"/>
    <col min="12" max="12" width="187.7109375" style="68" bestFit="1" customWidth="1"/>
    <col min="13" max="16384" width="9.140625" style="68"/>
  </cols>
  <sheetData>
    <row r="1" spans="1:12" ht="28.5" x14ac:dyDescent="0.25">
      <c r="A1" s="148" t="s">
        <v>528</v>
      </c>
      <c r="B1" s="148" t="s">
        <v>1</v>
      </c>
      <c r="C1" s="149" t="s">
        <v>2</v>
      </c>
      <c r="D1" s="149" t="s">
        <v>404</v>
      </c>
      <c r="E1" s="149" t="s">
        <v>422</v>
      </c>
      <c r="F1" s="149" t="s">
        <v>437</v>
      </c>
      <c r="G1" s="149" t="s">
        <v>529</v>
      </c>
      <c r="H1" s="150" t="s">
        <v>131</v>
      </c>
      <c r="I1" s="151" t="s">
        <v>410</v>
      </c>
      <c r="J1" s="150" t="s">
        <v>405</v>
      </c>
      <c r="K1" s="152" t="s">
        <v>13</v>
      </c>
      <c r="L1" s="152" t="s">
        <v>14</v>
      </c>
    </row>
    <row r="2" spans="1:12" ht="15" x14ac:dyDescent="0.25">
      <c r="A2" s="152" t="s">
        <v>128</v>
      </c>
      <c r="B2" s="153" t="s">
        <v>9</v>
      </c>
      <c r="C2" s="154">
        <f t="shared" ref="C2:E2" si="0">SUM(C3:C11)</f>
        <v>5348.2715017299997</v>
      </c>
      <c r="D2" s="154">
        <f t="shared" si="0"/>
        <v>6441.6344105999997</v>
      </c>
      <c r="E2" s="155">
        <f t="shared" si="0"/>
        <v>4826.5755280599997</v>
      </c>
      <c r="F2" s="155">
        <f t="shared" ref="F2" si="1">SUM(F3:F11)</f>
        <v>2842.9767894200004</v>
      </c>
      <c r="G2" s="155">
        <f t="shared" ref="G2" si="2">SUM(G3:G11)</f>
        <v>2037.0544532609033</v>
      </c>
      <c r="H2" s="156">
        <f t="shared" ref="H2:H36" si="3">IF(ISBLANK(G2),"N/A",IF(ISNA(G2/F2-1),"N/A",IF(ISERROR(G2/F2-1),"N/A",G2/F2-1)))</f>
        <v>-0.28347833832421632</v>
      </c>
      <c r="I2" s="157">
        <f t="shared" ref="I2:I36" si="4">IF(ISBLANK(G2),"",IF(ISNA(AVERAGE(C2:G2)),"N/A",IF(ISERROR(AVERAGE(C2:G2)),"N/A",AVERAGE(C2:G2))))</f>
        <v>4299.3025366141801</v>
      </c>
      <c r="J2" s="158">
        <f t="shared" ref="J2:J36" si="5">IF(ISBLANK(G2),"",IF(ISNA(G2/AVERAGE(C2:G2)-1),"N/A",IF(ISERROR(G2/AVERAGE(C2:G2)-1),"N/A",G2/AVERAGE(C2:G2)-1)))</f>
        <v>-0.52618955379094112</v>
      </c>
      <c r="K2" s="159"/>
      <c r="L2" s="159"/>
    </row>
    <row r="3" spans="1:12" x14ac:dyDescent="0.25">
      <c r="A3" s="160" t="s">
        <v>62</v>
      </c>
      <c r="B3" s="161" t="s">
        <v>9</v>
      </c>
      <c r="C3" s="162">
        <f>Wheat!D2</f>
        <v>1863.5829750999999</v>
      </c>
      <c r="D3" s="162">
        <f>Wheat!E2</f>
        <v>2259.7349690000001</v>
      </c>
      <c r="E3" s="163">
        <f>Wheat!F2</f>
        <v>1368.8539899</v>
      </c>
      <c r="F3" s="163">
        <f>Wheat!G2</f>
        <v>751.61956699999996</v>
      </c>
      <c r="G3" s="163">
        <f>Wheat!H2</f>
        <v>801.01578144403709</v>
      </c>
      <c r="H3" s="164">
        <f t="shared" si="3"/>
        <v>6.5719702643181943E-2</v>
      </c>
      <c r="I3" s="165">
        <f t="shared" si="4"/>
        <v>1408.9614564888075</v>
      </c>
      <c r="J3" s="166">
        <f t="shared" si="5"/>
        <v>-0.43148495811929244</v>
      </c>
      <c r="K3" s="167" t="str">
        <f>Wheat!L2</f>
        <v>ABS (2020b) + DPI (2020r)</v>
      </c>
      <c r="L3" s="167" t="str">
        <f>Wheat!M2</f>
        <v>Australian Bureau of Statistics (2020). 7503.0 Value of Agricultural Commodities Produced, Australia 2018-19. Last accessed September 2020. 
&lt;http://www.abs.gov.au/ausstats/abs@.nsf/mf/7503.0&gt;</v>
      </c>
    </row>
    <row r="4" spans="1:12" x14ac:dyDescent="0.25">
      <c r="A4" s="160" t="s">
        <v>63</v>
      </c>
      <c r="B4" s="161" t="s">
        <v>9</v>
      </c>
      <c r="C4" s="162">
        <f>Barley!D2</f>
        <v>690.17319586999997</v>
      </c>
      <c r="D4" s="162">
        <f>Barley!E2</f>
        <v>600.77303170000005</v>
      </c>
      <c r="E4" s="163">
        <f>Barley!F2</f>
        <v>340.18225279000001</v>
      </c>
      <c r="F4" s="163">
        <f>Barley!G2</f>
        <v>327.2515047</v>
      </c>
      <c r="G4" s="163">
        <f>Barley!H2</f>
        <v>198.10261164727359</v>
      </c>
      <c r="H4" s="164">
        <f t="shared" si="3"/>
        <v>-0.39464720925002494</v>
      </c>
      <c r="I4" s="165">
        <f t="shared" si="4"/>
        <v>431.29651934145477</v>
      </c>
      <c r="J4" s="166">
        <f t="shared" si="5"/>
        <v>-0.54068117231793145</v>
      </c>
      <c r="K4" s="167" t="str">
        <f>Barley!L2</f>
        <v>ABS (2020b) + DPI (2020r)</v>
      </c>
      <c r="L4" s="167" t="str">
        <f>Barley!M2</f>
        <v>Australian Bureau of Statistics (2020). 7503.0 Value of Agricultural Commodities Produced, Australia 2018-19. Last accessed September 2020. 
&lt;http://www.abs.gov.au/ausstats/abs@.nsf/mf/7503.0&gt;</v>
      </c>
    </row>
    <row r="5" spans="1:12" x14ac:dyDescent="0.25">
      <c r="A5" s="160" t="s">
        <v>64</v>
      </c>
      <c r="B5" s="161" t="s">
        <v>9</v>
      </c>
      <c r="C5" s="162">
        <f>Rice!D2</f>
        <v>109.90495236</v>
      </c>
      <c r="D5" s="162">
        <f>Rice!E2</f>
        <v>252.15352869999998</v>
      </c>
      <c r="E5" s="163">
        <f>Rice!F2</f>
        <v>243.04427555000001</v>
      </c>
      <c r="F5" s="163">
        <f>Rice!G2</f>
        <v>31.41166252</v>
      </c>
      <c r="G5" s="163">
        <f>Rice!H2</f>
        <v>33.750098203493529</v>
      </c>
      <c r="H5" s="164">
        <f t="shared" si="3"/>
        <v>7.4444823861348652E-2</v>
      </c>
      <c r="I5" s="165">
        <f t="shared" si="4"/>
        <v>134.05290346669869</v>
      </c>
      <c r="J5" s="166">
        <f t="shared" si="5"/>
        <v>-0.74823299361152817</v>
      </c>
      <c r="K5" s="167" t="str">
        <f>Rice!L2</f>
        <v>ABS (2020b) + DPI (2020r)</v>
      </c>
      <c r="L5" s="167" t="str">
        <f>Rice!M2</f>
        <v>Australian Bureau of Statistics (2020). 7503.0 Value of Agricultural Commodities Produced, Australia 2018-19. Last accessed September 2020. 
&lt;http://www.abs.gov.au/ausstats/abs@.nsf/mf/7503.0&gt;</v>
      </c>
    </row>
    <row r="6" spans="1:12" x14ac:dyDescent="0.25">
      <c r="A6" s="160" t="s">
        <v>460</v>
      </c>
      <c r="B6" s="161" t="s">
        <v>9</v>
      </c>
      <c r="C6" s="162">
        <f>'Other Coarse Grains'!D2</f>
        <v>356.06637611000002</v>
      </c>
      <c r="D6" s="162">
        <f>'Other Coarse Grains'!E2</f>
        <v>308.69937397000001</v>
      </c>
      <c r="E6" s="163">
        <f>'Other Coarse Grains'!F2</f>
        <v>217.44349231999999</v>
      </c>
      <c r="F6" s="163">
        <f>'Other Coarse Grains'!G2</f>
        <v>194.13288906</v>
      </c>
      <c r="G6" s="163">
        <f>'Other Coarse Grains'!H2</f>
        <v>126.98472608581821</v>
      </c>
      <c r="H6" s="164">
        <f t="shared" si="3"/>
        <v>-0.3458876200695109</v>
      </c>
      <c r="I6" s="165">
        <f t="shared" si="4"/>
        <v>240.66537150916366</v>
      </c>
      <c r="J6" s="166">
        <f t="shared" si="5"/>
        <v>-0.47235979447511378</v>
      </c>
      <c r="K6" s="167" t="str">
        <f>'Other Coarse Grains'!L2</f>
        <v>ABS (2020b) + DPI (2020r)</v>
      </c>
      <c r="L6" s="167" t="str">
        <f>'Other Coarse Grains'!M2</f>
        <v>Australian Bureau of Statistics (2020). 7503.0 Value of Agricultural Commodities Produced, Australia 2018-19. Last accessed September 2020. 
&lt;http://www.abs.gov.au/ausstats/abs@.nsf/mf/7503.0&gt;</v>
      </c>
    </row>
    <row r="7" spans="1:12" x14ac:dyDescent="0.25">
      <c r="A7" s="160" t="s">
        <v>66</v>
      </c>
      <c r="B7" s="161" t="s">
        <v>9</v>
      </c>
      <c r="C7" s="162">
        <f>Pulses!D2</f>
        <v>531.87517412</v>
      </c>
      <c r="D7" s="162">
        <f>Pulses!E2</f>
        <v>817.70248604000005</v>
      </c>
      <c r="E7" s="163">
        <f>Pulses!F2</f>
        <v>258.43276026000001</v>
      </c>
      <c r="F7" s="163">
        <f>Pulses!G2</f>
        <v>71.787893370000006</v>
      </c>
      <c r="G7" s="163">
        <f>Pulses!H2</f>
        <v>57.250287095744682</v>
      </c>
      <c r="H7" s="164">
        <f t="shared" si="3"/>
        <v>-0.20250777104333528</v>
      </c>
      <c r="I7" s="165">
        <f t="shared" si="4"/>
        <v>347.40972017714893</v>
      </c>
      <c r="J7" s="166">
        <f t="shared" si="5"/>
        <v>-0.83520815978737728</v>
      </c>
      <c r="K7" s="167" t="str">
        <f>Pulses!L2</f>
        <v>ABS (2020b) + DPI (2020r)</v>
      </c>
      <c r="L7" s="167" t="str">
        <f>Pulses!M2</f>
        <v>Australian Bureau of Statistics (2020). 7503.0 Value of Agricultural Commodities Produced, Australia 2018-19. Last accessed September 2020. 
&lt;http://www.abs.gov.au/ausstats/abs@.nsf/mf/7503.0&gt;</v>
      </c>
    </row>
    <row r="8" spans="1:12" x14ac:dyDescent="0.25">
      <c r="A8" s="160" t="s">
        <v>65</v>
      </c>
      <c r="B8" s="161" t="s">
        <v>9</v>
      </c>
      <c r="C8" s="162">
        <f>Oilseeds!D2</f>
        <v>511.54168149999998</v>
      </c>
      <c r="D8" s="162">
        <f>Oilseeds!E2</f>
        <v>714.50016290999997</v>
      </c>
      <c r="E8" s="163">
        <f>Oilseeds!F2</f>
        <v>487.99958887999998</v>
      </c>
      <c r="F8" s="163">
        <f>Oilseeds!G2</f>
        <v>156.67385240999999</v>
      </c>
      <c r="G8" s="163">
        <f>Oilseeds!H2</f>
        <v>143.29634760566927</v>
      </c>
      <c r="H8" s="164">
        <f t="shared" si="3"/>
        <v>-8.53844122586781E-2</v>
      </c>
      <c r="I8" s="165">
        <f t="shared" si="4"/>
        <v>402.80232666113386</v>
      </c>
      <c r="J8" s="166">
        <f t="shared" si="5"/>
        <v>-0.64425144017050229</v>
      </c>
      <c r="K8" s="167" t="str">
        <f>Oilseeds!L2</f>
        <v>ABS (2020b) + DPI (2020r)</v>
      </c>
      <c r="L8" s="167" t="str">
        <f>Oilseeds!M2</f>
        <v>Australian Bureau of Statistics (2020). 7503.0 Value of Agricultural Commodities Produced, Australia 2018-19. Last accessed September 2020. 
&lt;http://www.abs.gov.au/ausstats/abs@.nsf/mf/7503.0&gt;</v>
      </c>
    </row>
    <row r="9" spans="1:12" x14ac:dyDescent="0.25">
      <c r="A9" s="160" t="s">
        <v>113</v>
      </c>
      <c r="B9" s="161" t="s">
        <v>9</v>
      </c>
      <c r="C9" s="162">
        <f>'Cotton Lint'!D2</f>
        <v>874.13875369000004</v>
      </c>
      <c r="D9" s="162">
        <f>'Cotton Lint'!E2</f>
        <v>1059.4663880000001</v>
      </c>
      <c r="E9" s="163">
        <f>'Cotton Lint'!F2</f>
        <v>1628.7418164999999</v>
      </c>
      <c r="F9" s="163">
        <f>'Cotton Lint'!G2</f>
        <v>849.24755063999999</v>
      </c>
      <c r="G9" s="163">
        <f>'Cotton Lint'!H2</f>
        <v>249.22193662974755</v>
      </c>
      <c r="H9" s="164">
        <f t="shared" si="3"/>
        <v>-0.70653793885901495</v>
      </c>
      <c r="I9" s="165">
        <f t="shared" si="4"/>
        <v>932.16328909194942</v>
      </c>
      <c r="J9" s="166">
        <f t="shared" si="5"/>
        <v>-0.73264133060579684</v>
      </c>
      <c r="K9" s="167" t="str">
        <f>'Cotton Lint'!L2</f>
        <v>ABS (2020b) + DPI (2020r)</v>
      </c>
      <c r="L9" s="167" t="str">
        <f>'Cotton Lint'!M2</f>
        <v>Australian Bureau of Statistics (2020). 7503.0 Value of Agricultural Commodities Produced, Australia 2018-19. Last accessed September 2020. 
&lt;http://www.abs.gov.au/ausstats/abs@.nsf/mf/7503.0&gt;</v>
      </c>
    </row>
    <row r="10" spans="1:12" x14ac:dyDescent="0.25">
      <c r="A10" s="160" t="s">
        <v>67</v>
      </c>
      <c r="B10" s="161" t="s">
        <v>9</v>
      </c>
      <c r="C10" s="162">
        <f>Sugarcane!D2</f>
        <v>74.410958989999997</v>
      </c>
      <c r="D10" s="162">
        <f>Sugarcane!E2</f>
        <v>97.194976199999999</v>
      </c>
      <c r="E10" s="163">
        <f>Sugarcane!F2</f>
        <v>85.097000010000002</v>
      </c>
      <c r="F10" s="163">
        <f>Sugarcane!G2</f>
        <v>72.715206010000003</v>
      </c>
      <c r="G10" s="163">
        <f>Sugarcane!H2</f>
        <v>64.592621444332565</v>
      </c>
      <c r="H10" s="164">
        <f t="shared" si="3"/>
        <v>-0.11170407142283822</v>
      </c>
      <c r="I10" s="165">
        <f t="shared" si="4"/>
        <v>78.802152530866522</v>
      </c>
      <c r="J10" s="166">
        <f t="shared" si="5"/>
        <v>-0.18031907289547877</v>
      </c>
      <c r="K10" s="167" t="str">
        <f>Sugarcane!L2</f>
        <v>ABS (2020b) + DPI (2020r)</v>
      </c>
      <c r="L10" s="167" t="str">
        <f>Sugarcane!M2</f>
        <v>Australian Bureau of Statistics (2020). 7503.0 Value of Agricultural Commodities Produced, Australia 2018-19. Last accessed September 2020. 
&lt;http://www.abs.gov.au/ausstats/abs@.nsf/mf/7503.0&gt;</v>
      </c>
    </row>
    <row r="11" spans="1:12" ht="16.5" x14ac:dyDescent="0.25">
      <c r="A11" s="160" t="s">
        <v>530</v>
      </c>
      <c r="B11" s="161" t="s">
        <v>9</v>
      </c>
      <c r="C11" s="162">
        <v>336.57743399000003</v>
      </c>
      <c r="D11" s="162">
        <v>331.40949408000006</v>
      </c>
      <c r="E11" s="163">
        <v>196.78035185000002</v>
      </c>
      <c r="F11" s="163">
        <v>388.13666370999999</v>
      </c>
      <c r="G11" s="163">
        <v>362.84004310478696</v>
      </c>
      <c r="H11" s="164">
        <f t="shared" si="3"/>
        <v>-6.5174519622587468E-2</v>
      </c>
      <c r="I11" s="165">
        <f t="shared" si="4"/>
        <v>323.14879734695739</v>
      </c>
      <c r="J11" s="166">
        <f t="shared" si="5"/>
        <v>0.12282653094702378</v>
      </c>
      <c r="K11" s="167" t="s">
        <v>16</v>
      </c>
      <c r="L11" s="167" t="s">
        <v>61</v>
      </c>
    </row>
    <row r="12" spans="1:12" ht="15" x14ac:dyDescent="0.25">
      <c r="A12" s="152" t="s">
        <v>127</v>
      </c>
      <c r="B12" s="153" t="s">
        <v>9</v>
      </c>
      <c r="C12" s="168">
        <f t="shared" ref="C12:E12" si="6">SUM(C13:C16)</f>
        <v>1545.9208316099998</v>
      </c>
      <c r="D12" s="168">
        <f t="shared" si="6"/>
        <v>1952.9266367799999</v>
      </c>
      <c r="E12" s="169">
        <f t="shared" si="6"/>
        <v>1934.0933443500001</v>
      </c>
      <c r="F12" s="169">
        <f>SUM(F13:F16)</f>
        <v>2188.1439859000002</v>
      </c>
      <c r="G12" s="169">
        <f>SUM(G13:G16)</f>
        <v>2155.4202148780278</v>
      </c>
      <c r="H12" s="156">
        <f t="shared" si="3"/>
        <v>-1.4955035515413218E-2</v>
      </c>
      <c r="I12" s="157">
        <f t="shared" si="4"/>
        <v>1955.3010027036057</v>
      </c>
      <c r="J12" s="158">
        <f t="shared" si="5"/>
        <v>0.10234701045911399</v>
      </c>
      <c r="K12" s="167"/>
      <c r="L12" s="167"/>
    </row>
    <row r="13" spans="1:12" x14ac:dyDescent="0.25">
      <c r="A13" s="160" t="s">
        <v>115</v>
      </c>
      <c r="B13" s="161" t="s">
        <v>9</v>
      </c>
      <c r="C13" s="162">
        <f>Horticulture!D3</f>
        <v>678.40727508999998</v>
      </c>
      <c r="D13" s="162">
        <f>Horticulture!E3</f>
        <v>809.08487828</v>
      </c>
      <c r="E13" s="163">
        <f>Horticulture!F3</f>
        <v>737.71278081000003</v>
      </c>
      <c r="F13" s="163">
        <f>Horticulture!G3</f>
        <v>933.17468346999999</v>
      </c>
      <c r="G13" s="163">
        <f>Horticulture!H3</f>
        <v>926.64445590198159</v>
      </c>
      <c r="H13" s="164">
        <f t="shared" si="3"/>
        <v>-6.9978619048427504E-3</v>
      </c>
      <c r="I13" s="165">
        <f t="shared" si="4"/>
        <v>817.00481471039632</v>
      </c>
      <c r="J13" s="166">
        <f t="shared" si="5"/>
        <v>0.13419705639121515</v>
      </c>
      <c r="K13" s="167" t="str">
        <f>Horticulture!L3</f>
        <v>ABS (2020b) + DPI (2020r)</v>
      </c>
      <c r="L13" s="167" t="str">
        <f>Horticulture!M3</f>
        <v>Australian Bureau of Statistics (2020). 7503.0 Value of Agricultural Commodities Produced, Australia 2018-19. Last accessed September 2020. 
&lt;http://www.abs.gov.au/ausstats/abs@.nsf/mf/7503.0&gt;</v>
      </c>
    </row>
    <row r="14" spans="1:12" x14ac:dyDescent="0.25">
      <c r="A14" s="160" t="s">
        <v>68</v>
      </c>
      <c r="B14" s="161" t="s">
        <v>9</v>
      </c>
      <c r="C14" s="162">
        <f>Horticulture!D4</f>
        <v>419.91898237999999</v>
      </c>
      <c r="D14" s="162">
        <f>Horticulture!E4</f>
        <v>507.39925529999999</v>
      </c>
      <c r="E14" s="163">
        <f>Horticulture!F4</f>
        <v>497.59218783</v>
      </c>
      <c r="F14" s="163">
        <f>Horticulture!G4</f>
        <v>494.60913132000002</v>
      </c>
      <c r="G14" s="163">
        <f>Horticulture!H4</f>
        <v>471.85650027632585</v>
      </c>
      <c r="H14" s="164">
        <f t="shared" si="3"/>
        <v>-4.6001235324856449E-2</v>
      </c>
      <c r="I14" s="165">
        <f t="shared" si="4"/>
        <v>478.27521142126517</v>
      </c>
      <c r="J14" s="166">
        <f t="shared" si="5"/>
        <v>-1.3420539036228085E-2</v>
      </c>
      <c r="K14" s="167" t="str">
        <f>Horticulture!L4</f>
        <v>ABS (2020b) + DPI (2020r)</v>
      </c>
      <c r="L14" s="167" t="str">
        <f>Horticulture!M4</f>
        <v>Australian Bureau of Statistics (2020). 7503.0 Value of Agricultural Commodities Produced, Australia 2018-19. Last accessed September 2020. 
&lt;http://www.abs.gov.au/ausstats/abs@.nsf/mf/7503.0&gt;</v>
      </c>
    </row>
    <row r="15" spans="1:12" x14ac:dyDescent="0.25">
      <c r="A15" s="160" t="s">
        <v>116</v>
      </c>
      <c r="B15" s="161" t="s">
        <v>9</v>
      </c>
      <c r="C15" s="162">
        <f>Horticulture!D5</f>
        <v>300.05687018999998</v>
      </c>
      <c r="D15" s="162">
        <f>Horticulture!E5</f>
        <v>449.75668789999997</v>
      </c>
      <c r="E15" s="163">
        <f>Horticulture!F5</f>
        <v>471.67267089000001</v>
      </c>
      <c r="F15" s="163">
        <f>Horticulture!G5</f>
        <v>523.24164940000003</v>
      </c>
      <c r="G15" s="163">
        <f>Horticulture!H5</f>
        <v>531.76768050657211</v>
      </c>
      <c r="H15" s="164">
        <f t="shared" si="3"/>
        <v>1.6294633877767195E-2</v>
      </c>
      <c r="I15" s="165">
        <f t="shared" si="4"/>
        <v>455.29911177731447</v>
      </c>
      <c r="J15" s="166">
        <f t="shared" si="5"/>
        <v>0.16795237845018729</v>
      </c>
      <c r="K15" s="167" t="str">
        <f>Horticulture!L5</f>
        <v>ABS (2020b) + DPI (2020r)</v>
      </c>
      <c r="L15" s="167" t="str">
        <f>Horticulture!M5</f>
        <v>Australian Bureau of Statistics (2020). 7503.0 Value of Agricultural Commodities Produced, Australia 2018-19. Last accessed September 2020. 
&lt;http://www.abs.gov.au/ausstats/abs@.nsf/mf/7503.0&gt;</v>
      </c>
    </row>
    <row r="16" spans="1:12" x14ac:dyDescent="0.25">
      <c r="A16" s="160" t="s">
        <v>69</v>
      </c>
      <c r="B16" s="161" t="s">
        <v>9</v>
      </c>
      <c r="C16" s="162">
        <f>Wine!D2</f>
        <v>147.53770394999998</v>
      </c>
      <c r="D16" s="162">
        <f>Wine!E2</f>
        <v>186.6858153</v>
      </c>
      <c r="E16" s="163">
        <f>Wine!F2</f>
        <v>227.11570481999999</v>
      </c>
      <c r="F16" s="163">
        <f>Wine!G2</f>
        <v>237.11852171000001</v>
      </c>
      <c r="G16" s="163">
        <f>Wine!H2</f>
        <v>225.151578193148</v>
      </c>
      <c r="H16" s="164">
        <f t="shared" si="3"/>
        <v>-5.0468193840579767E-2</v>
      </c>
      <c r="I16" s="165">
        <f t="shared" si="4"/>
        <v>204.7218647946296</v>
      </c>
      <c r="J16" s="166">
        <f t="shared" si="5"/>
        <v>9.9792532756639574E-2</v>
      </c>
      <c r="K16" s="167" t="str">
        <f>Wine!L2</f>
        <v>ABS (2020b) + DPI (2020r)</v>
      </c>
      <c r="L16" s="167" t="str">
        <f>Wine!M2</f>
        <v>Australian Bureau of Statistics (2020). 7503.0 Value of Agricultural Commodities Produced, Australia 2018-19. Last accessed September 2020. 
&lt;http://www.abs.gov.au/ausstats/abs@.nsf/mf/7503.0&gt;</v>
      </c>
    </row>
    <row r="17" spans="1:12" ht="15" x14ac:dyDescent="0.25">
      <c r="A17" s="170" t="s">
        <v>129</v>
      </c>
      <c r="B17" s="153" t="s">
        <v>9</v>
      </c>
      <c r="C17" s="169">
        <f t="shared" ref="C17:F17" si="7">SUM(C18,C19:C26)</f>
        <v>6237.1252209699987</v>
      </c>
      <c r="D17" s="169">
        <f t="shared" si="7"/>
        <v>6154.8615028900003</v>
      </c>
      <c r="E17" s="169">
        <f t="shared" si="7"/>
        <v>6563.36668095</v>
      </c>
      <c r="F17" s="169">
        <f t="shared" si="7"/>
        <v>6712.0335224599985</v>
      </c>
      <c r="G17" s="169">
        <f>SUM(G18,G19:G26)</f>
        <v>7276.1001961913389</v>
      </c>
      <c r="H17" s="156">
        <f t="shared" si="3"/>
        <v>8.4038119273964318E-2</v>
      </c>
      <c r="I17" s="157">
        <f t="shared" si="4"/>
        <v>6588.6974246922673</v>
      </c>
      <c r="J17" s="158">
        <f t="shared" si="5"/>
        <v>0.10433060242270531</v>
      </c>
      <c r="K17" s="167"/>
      <c r="L17" s="167"/>
    </row>
    <row r="18" spans="1:12" x14ac:dyDescent="0.25">
      <c r="A18" s="160" t="s">
        <v>117</v>
      </c>
      <c r="B18" s="161" t="s">
        <v>9</v>
      </c>
      <c r="C18" s="162">
        <f>Beef!D2</f>
        <v>2561.8793802</v>
      </c>
      <c r="D18" s="162">
        <f>Beef!E2</f>
        <v>2364.1512830000001</v>
      </c>
      <c r="E18" s="163">
        <f>Beef!F2</f>
        <v>2387.2431421000001</v>
      </c>
      <c r="F18" s="163">
        <f>Beef!G2</f>
        <v>2562.5153943</v>
      </c>
      <c r="G18" s="163">
        <f>Beef!H2</f>
        <v>2728.5487587938787</v>
      </c>
      <c r="H18" s="164">
        <f t="shared" si="3"/>
        <v>6.4793118848456288E-2</v>
      </c>
      <c r="I18" s="165">
        <f t="shared" si="4"/>
        <v>2520.8675916787756</v>
      </c>
      <c r="J18" s="166">
        <f t="shared" si="5"/>
        <v>8.2384797916655872E-2</v>
      </c>
      <c r="K18" s="167" t="str">
        <f>Beef!L2</f>
        <v>ABS (2020b) + DPI (2020r)</v>
      </c>
      <c r="L18" s="167" t="str">
        <f>Beef!M2</f>
        <v>Australian Bureau of Statistics (2020). 7503.0 Value of Agricultural Commodities Produced, Australia 2018-19. Last accessed September 2020. 
&lt;http://www.abs.gov.au/ausstats/abs@.nsf/mf/7503.0&gt;</v>
      </c>
    </row>
    <row r="19" spans="1:12" x14ac:dyDescent="0.25">
      <c r="A19" s="160" t="s">
        <v>119</v>
      </c>
      <c r="B19" s="161" t="s">
        <v>9</v>
      </c>
      <c r="C19" s="162">
        <f>'Sheep Meat'!D2</f>
        <v>734.53268080999999</v>
      </c>
      <c r="D19" s="162">
        <f>'Sheep Meat'!E2</f>
        <v>832.55055429999993</v>
      </c>
      <c r="E19" s="163">
        <f>'Sheep Meat'!F2</f>
        <v>985.28036025999995</v>
      </c>
      <c r="F19" s="163">
        <f>'Sheep Meat'!G2</f>
        <v>1100.4796549</v>
      </c>
      <c r="G19" s="163">
        <f>'Sheep Meat'!H2</f>
        <v>1458.094016402101</v>
      </c>
      <c r="H19" s="164">
        <f t="shared" si="3"/>
        <v>0.32496226523569605</v>
      </c>
      <c r="I19" s="165">
        <f t="shared" si="4"/>
        <v>1022.1874533344202</v>
      </c>
      <c r="J19" s="166">
        <f t="shared" si="5"/>
        <v>0.42644483812214151</v>
      </c>
      <c r="K19" s="167" t="str">
        <f>'Sheep Meat'!L2</f>
        <v>ABS (2020b) + DPI (2020r)</v>
      </c>
      <c r="L19" s="167" t="str">
        <f>'Sheep Meat'!M2</f>
        <v>Australian Bureau of Statistics (2020). 7503.0 Value of Agricultural Commodities Produced, Australia 2018-19. Last accessed September 2020. 
&lt;http://www.abs.gov.au/ausstats/abs@.nsf/mf/7503.0&gt;</v>
      </c>
    </row>
    <row r="20" spans="1:12" ht="16.5" x14ac:dyDescent="0.25">
      <c r="A20" s="160" t="s">
        <v>531</v>
      </c>
      <c r="B20" s="161" t="s">
        <v>9</v>
      </c>
      <c r="C20" s="162">
        <f>+'Goat Meat'!D2</f>
        <v>6.9273035099999998</v>
      </c>
      <c r="D20" s="162">
        <f>+'Goat Meat'!E2</f>
        <v>12.359257289999999</v>
      </c>
      <c r="E20" s="163">
        <f>+'Goat Meat'!F2</f>
        <v>10.219749310000001</v>
      </c>
      <c r="F20" s="163">
        <f>+'Goat Meat'!G2</f>
        <v>6.6974224500000004</v>
      </c>
      <c r="G20" s="163">
        <f>+'Goat Meat'!H2</f>
        <v>10.175201621095262</v>
      </c>
      <c r="H20" s="164">
        <f t="shared" si="3"/>
        <v>0.51927128638798359</v>
      </c>
      <c r="I20" s="165">
        <f t="shared" si="4"/>
        <v>9.2757868362190514</v>
      </c>
      <c r="J20" s="166">
        <f t="shared" si="5"/>
        <v>9.6963718631855267E-2</v>
      </c>
      <c r="K20" s="167" t="str">
        <f>+'Goat Meat'!L2</f>
        <v>ABS (2020b) + DPI (2020r)</v>
      </c>
      <c r="L20" s="167" t="str">
        <f>+'Goat Meat'!M2</f>
        <v>Australian Bureau of Statistics (2020). 7503.0 Value of Agricultural Commodities Produced, Australia 2018-19. Last accessed September 2020. 
&lt;http://www.abs.gov.au/ausstats/abs@.nsf/mf/7503.0&gt;</v>
      </c>
    </row>
    <row r="21" spans="1:12" x14ac:dyDescent="0.25">
      <c r="A21" s="160" t="s">
        <v>120</v>
      </c>
      <c r="B21" s="161" t="s">
        <v>9</v>
      </c>
      <c r="C21" s="162">
        <f>Pork!D2</f>
        <v>212.35558723</v>
      </c>
      <c r="D21" s="162">
        <f>Pork!E2</f>
        <v>224.42336659999998</v>
      </c>
      <c r="E21" s="163">
        <f>Pork!F2</f>
        <v>200.61968869</v>
      </c>
      <c r="F21" s="163">
        <f>Pork!G2</f>
        <v>193.76167734999999</v>
      </c>
      <c r="G21" s="163">
        <f>Pork!H2</f>
        <v>245.08220787553574</v>
      </c>
      <c r="H21" s="164">
        <f t="shared" si="3"/>
        <v>0.26486419413490769</v>
      </c>
      <c r="I21" s="165">
        <f t="shared" si="4"/>
        <v>215.24850554910714</v>
      </c>
      <c r="J21" s="166">
        <f t="shared" si="5"/>
        <v>0.13860120538501164</v>
      </c>
      <c r="K21" s="167" t="str">
        <f>Pork!L2</f>
        <v>ABS (2020b) + DPI (2020r)</v>
      </c>
      <c r="L21" s="167" t="str">
        <f>Pork!M2</f>
        <v>Australian Bureau of Statistics (2020). 7503.0 Value of Agricultural Commodities Produced, Australia 2018-19. Last accessed September 2020. 
&lt;http://www.abs.gov.au/ausstats/abs@.nsf/mf/7503.0&gt;</v>
      </c>
    </row>
    <row r="22" spans="1:12" x14ac:dyDescent="0.25">
      <c r="A22" s="160" t="s">
        <v>70</v>
      </c>
      <c r="B22" s="161" t="s">
        <v>9</v>
      </c>
      <c r="C22" s="162">
        <f>Poultry!D2</f>
        <v>874.99066541000002</v>
      </c>
      <c r="D22" s="162">
        <f>Poultry!E2</f>
        <v>771.1375458</v>
      </c>
      <c r="E22" s="163">
        <f>Poultry!F2</f>
        <v>782.76175211999998</v>
      </c>
      <c r="F22" s="163">
        <f>Poultry!G2</f>
        <v>784.82655599999998</v>
      </c>
      <c r="G22" s="163">
        <f>Poultry!H2</f>
        <v>782.94525581123844</v>
      </c>
      <c r="H22" s="164">
        <f t="shared" si="3"/>
        <v>-2.3970903817907008E-3</v>
      </c>
      <c r="I22" s="165">
        <f t="shared" si="4"/>
        <v>799.33235502824766</v>
      </c>
      <c r="J22" s="166">
        <f t="shared" si="5"/>
        <v>-2.0500983244235216E-2</v>
      </c>
      <c r="K22" s="167" t="str">
        <f>Poultry!L2</f>
        <v>ABS (2020b) + DPI (2020r)</v>
      </c>
      <c r="L22" s="167" t="str">
        <f>Poultry!M2</f>
        <v>Australian Bureau of Statistics (2020). 7503.0 Value of Agricultural Commodities Produced, Australia 2018-19. Last accessed September 2020. 
&lt;http://www.abs.gov.au/ausstats/abs@.nsf/mf/7503.0&gt;</v>
      </c>
    </row>
    <row r="23" spans="1:12" x14ac:dyDescent="0.25">
      <c r="A23" s="160" t="s">
        <v>72</v>
      </c>
      <c r="B23" s="161" t="s">
        <v>9</v>
      </c>
      <c r="C23" s="162">
        <f>Wool!D2</f>
        <v>946.09576192999998</v>
      </c>
      <c r="D23" s="162">
        <f>Wool!E2</f>
        <v>1094.983751</v>
      </c>
      <c r="E23" s="163">
        <f>Wool!F2</f>
        <v>1306.2432659999999</v>
      </c>
      <c r="F23" s="163">
        <f>Wool!G2</f>
        <v>1168.2357629000001</v>
      </c>
      <c r="G23" s="163">
        <f>Wool!H2</f>
        <v>1098.1792459153312</v>
      </c>
      <c r="H23" s="164">
        <f t="shared" si="3"/>
        <v>-5.9967790072409932E-2</v>
      </c>
      <c r="I23" s="165">
        <f t="shared" si="4"/>
        <v>1122.7475575490662</v>
      </c>
      <c r="J23" s="166">
        <f t="shared" si="5"/>
        <v>-2.1882311360682971E-2</v>
      </c>
      <c r="K23" s="167" t="str">
        <f>Wool!L2</f>
        <v>ABS (2020b) + DPI (2020r)</v>
      </c>
      <c r="L23" s="167" t="str">
        <f>Wool!M2</f>
        <v>Australian Bureau of Statistics (2020). 7503.0 Value of Agricultural Commodities Produced, Australia 2018-19. Last accessed September 2020. 
&lt;http://www.abs.gov.au/ausstats/abs@.nsf/mf/7503.0&gt;</v>
      </c>
    </row>
    <row r="24" spans="1:12" x14ac:dyDescent="0.25">
      <c r="A24" s="160" t="s">
        <v>74</v>
      </c>
      <c r="B24" s="161" t="s">
        <v>9</v>
      </c>
      <c r="C24" s="162">
        <f>Eggs!D2</f>
        <v>258.14940296999998</v>
      </c>
      <c r="D24" s="162">
        <f>Eggs!E2</f>
        <v>255.51483049999999</v>
      </c>
      <c r="E24" s="163">
        <f>Eggs!F2</f>
        <v>263.09533299000003</v>
      </c>
      <c r="F24" s="163">
        <f>Eggs!G2</f>
        <v>238.80816077</v>
      </c>
      <c r="G24" s="163">
        <f>Eggs!H2</f>
        <v>248.92668982805327</v>
      </c>
      <c r="H24" s="164">
        <f t="shared" si="3"/>
        <v>4.2370951752350727E-2</v>
      </c>
      <c r="I24" s="165">
        <f t="shared" si="4"/>
        <v>252.89888341161068</v>
      </c>
      <c r="J24" s="166">
        <f t="shared" si="5"/>
        <v>-1.5706647376107163E-2</v>
      </c>
      <c r="K24" s="167" t="str">
        <f>Eggs!L2</f>
        <v>ABS (2020b) + DPI (2020r)</v>
      </c>
      <c r="L24" s="167" t="str">
        <f>Eggs!M2</f>
        <v>Australian Bureau of Statistics (2020). 7503.0 Value of Agricultural Commodities Produced, Australia 2018-19. Last accessed September 2020. 
&lt;http://www.abs.gov.au/ausstats/abs@.nsf/mf/7503.0&gt;</v>
      </c>
    </row>
    <row r="25" spans="1:12" x14ac:dyDescent="0.25">
      <c r="A25" s="160" t="s">
        <v>73</v>
      </c>
      <c r="B25" s="161" t="s">
        <v>9</v>
      </c>
      <c r="C25" s="162">
        <f>Milk!D2</f>
        <v>593.68839890999993</v>
      </c>
      <c r="D25" s="162">
        <f>Milk!E2</f>
        <v>548.79243439999993</v>
      </c>
      <c r="E25" s="163">
        <f>Milk!F2</f>
        <v>566.22330948000001</v>
      </c>
      <c r="F25" s="163">
        <f>Milk!G2</f>
        <v>592.00293378999993</v>
      </c>
      <c r="G25" s="163">
        <f>Milk!H2</f>
        <v>647.45173994410618</v>
      </c>
      <c r="H25" s="164">
        <f t="shared" si="3"/>
        <v>9.3663059740469956E-2</v>
      </c>
      <c r="I25" s="165">
        <f t="shared" si="4"/>
        <v>589.63176330482122</v>
      </c>
      <c r="J25" s="166">
        <f t="shared" si="5"/>
        <v>9.8061163318628575E-2</v>
      </c>
      <c r="K25" s="167" t="str">
        <f>Milk!L2</f>
        <v>ABS (2020b) + DPI (2020r)</v>
      </c>
      <c r="L25" s="167" t="str">
        <f>Milk!M2</f>
        <v>Australian Bureau of Statistics (2020). 7503.0 Value of Agricultural Commodities Produced, Australia 2018-19. Last accessed September 2020. 
&lt;http://www.abs.gov.au/ausstats/abs@.nsf/mf/7503.0&gt;</v>
      </c>
    </row>
    <row r="26" spans="1:12" x14ac:dyDescent="0.25">
      <c r="A26" s="160" t="s">
        <v>462</v>
      </c>
      <c r="B26" s="161" t="s">
        <v>9</v>
      </c>
      <c r="C26" s="162">
        <v>48.506039999999999</v>
      </c>
      <c r="D26" s="162">
        <v>50.948480000000004</v>
      </c>
      <c r="E26" s="163">
        <v>61.680079999999997</v>
      </c>
      <c r="F26" s="163">
        <v>64.705960000000005</v>
      </c>
      <c r="G26" s="163">
        <v>56.69708</v>
      </c>
      <c r="H26" s="164">
        <f t="shared" ref="H26" si="8">IF(ISBLANK(G26),"N/A",IF(ISNA(G26/F26-1),"N/A",IF(ISERROR(G26/F26-1),"N/A",G26/F26-1)))</f>
        <v>-0.12377345147185825</v>
      </c>
      <c r="I26" s="165">
        <f t="shared" ref="I26" si="9">IF(ISBLANK(G26),"",IF(ISNA(AVERAGE(C26:G26)),"N/A",IF(ISERROR(AVERAGE(C26:G26)),"N/A",AVERAGE(C26:G26))))</f>
        <v>56.507528000000001</v>
      </c>
      <c r="J26" s="166">
        <f t="shared" ref="J26" si="10">IF(ISBLANK(G26),"",IF(ISNA(G26/AVERAGE(C26:G26)-1),"N/A",IF(ISERROR(G26/AVERAGE(C26:G26)-1),"N/A",G26/AVERAGE(C26:G26)-1)))</f>
        <v>3.3544557107505479E-3</v>
      </c>
      <c r="K26" s="171"/>
      <c r="L26" s="167"/>
    </row>
    <row r="27" spans="1:12" ht="17.25" x14ac:dyDescent="0.25">
      <c r="A27" s="152" t="s">
        <v>532</v>
      </c>
      <c r="B27" s="153" t="s">
        <v>9</v>
      </c>
      <c r="C27" s="168">
        <f t="shared" ref="C27:D27" si="11">SUM(C28:C29,C30:C31)</f>
        <v>614.10182421027707</v>
      </c>
      <c r="D27" s="168">
        <f t="shared" si="11"/>
        <v>661.03788799738209</v>
      </c>
      <c r="E27" s="169">
        <f>SUM(E28:E29,E30:E31)</f>
        <v>721.84517962611699</v>
      </c>
      <c r="F27" s="169">
        <f>SUM(F28:F29,F30:F31)</f>
        <v>702.28751771139218</v>
      </c>
      <c r="G27" s="169">
        <f>SUM(G28:G29,G30:G31)</f>
        <v>676.24365675508113</v>
      </c>
      <c r="H27" s="156">
        <f t="shared" si="3"/>
        <v>-3.7084328426030599E-2</v>
      </c>
      <c r="I27" s="157">
        <f t="shared" si="4"/>
        <v>675.10321326004998</v>
      </c>
      <c r="J27" s="158">
        <f t="shared" si="5"/>
        <v>1.6892876120733202E-3</v>
      </c>
      <c r="K27" s="171"/>
      <c r="L27" s="167"/>
    </row>
    <row r="28" spans="1:12" ht="16.5" x14ac:dyDescent="0.25">
      <c r="A28" s="160" t="s">
        <v>533</v>
      </c>
      <c r="B28" s="161" t="s">
        <v>9</v>
      </c>
      <c r="C28" s="162">
        <f>Forestry!D4</f>
        <v>114.62887520960599</v>
      </c>
      <c r="D28" s="162">
        <f>Forestry!E4</f>
        <v>133.50788947062699</v>
      </c>
      <c r="E28" s="163">
        <f>Forestry!F4</f>
        <v>150.44536483922212</v>
      </c>
      <c r="F28" s="163">
        <f>Forestry!G4</f>
        <v>172.30175333834035</v>
      </c>
      <c r="G28" s="163">
        <f>Forestry!H4</f>
        <v>162.25988125512797</v>
      </c>
      <c r="H28" s="164">
        <f t="shared" si="3"/>
        <v>-5.8280730687015447E-2</v>
      </c>
      <c r="I28" s="165">
        <f t="shared" si="4"/>
        <v>146.62875282258469</v>
      </c>
      <c r="J28" s="166">
        <f t="shared" si="5"/>
        <v>0.10660343303510444</v>
      </c>
      <c r="K28" s="167" t="str">
        <f>Forestry!L4</f>
        <v>ABARES (2020c)</v>
      </c>
      <c r="L28" s="172" t="str">
        <f>Forestry!$M$2</f>
        <v>Australian Bureau of Agricultural and Resource Economics and Sciences (2020). Australian Forest and Wood Product Statistics September – December 2019. Last accessed July 2020.</v>
      </c>
    </row>
    <row r="29" spans="1:12" ht="16.5" x14ac:dyDescent="0.25">
      <c r="A29" s="160" t="s">
        <v>534</v>
      </c>
      <c r="B29" s="161" t="s">
        <v>9</v>
      </c>
      <c r="C29" s="162">
        <f>Forestry!D3</f>
        <v>343.507646000671</v>
      </c>
      <c r="D29" s="162">
        <f>Forestry!E3</f>
        <v>373.61469852675498</v>
      </c>
      <c r="E29" s="163">
        <f>Forestry!F3</f>
        <v>393.45647978689499</v>
      </c>
      <c r="F29" s="163">
        <f>Forestry!G3</f>
        <v>348.39908944889299</v>
      </c>
      <c r="G29" s="163">
        <f>Forestry!H3</f>
        <v>359.73914988679951</v>
      </c>
      <c r="H29" s="164">
        <f t="shared" si="3"/>
        <v>3.2549053029514274E-2</v>
      </c>
      <c r="I29" s="165">
        <f t="shared" si="4"/>
        <v>363.74341273000272</v>
      </c>
      <c r="J29" s="166">
        <f t="shared" si="5"/>
        <v>-1.1008482086727112E-2</v>
      </c>
      <c r="K29" s="167" t="str">
        <f>Forestry!L3</f>
        <v>ABARES (2020c)</v>
      </c>
      <c r="L29" s="172" t="str">
        <f>Forestry!$M$2</f>
        <v>Australian Bureau of Agricultural and Resource Economics and Sciences (2020). Australian Forest and Wood Product Statistics September – December 2019. Last accessed July 2020.</v>
      </c>
    </row>
    <row r="30" spans="1:12" ht="16.5" x14ac:dyDescent="0.25">
      <c r="A30" s="160" t="s">
        <v>535</v>
      </c>
      <c r="B30" s="161" t="s">
        <v>9</v>
      </c>
      <c r="C30" s="162">
        <f>Fisheries!D3</f>
        <v>64.885302999999993</v>
      </c>
      <c r="D30" s="162">
        <f>Fisheries!E3</f>
        <v>64.610299999999995</v>
      </c>
      <c r="E30" s="163">
        <f>Fisheries!F3</f>
        <v>78.442234999999997</v>
      </c>
      <c r="F30" s="163">
        <f>Fisheries!G3</f>
        <v>80.400627</v>
      </c>
      <c r="G30" s="163">
        <f>Fisheries!H3</f>
        <v>67.372285950340355</v>
      </c>
      <c r="H30" s="164">
        <f t="shared" si="3"/>
        <v>-0.16204277921439147</v>
      </c>
      <c r="I30" s="165">
        <f t="shared" si="4"/>
        <v>71.142150190068065</v>
      </c>
      <c r="J30" s="166">
        <f t="shared" si="5"/>
        <v>-5.2990586166652087E-2</v>
      </c>
      <c r="K30" s="173" t="str">
        <f>Fisheries!L3</f>
        <v>DPI (2019d)</v>
      </c>
      <c r="L30" s="167" t="str">
        <f>Fisheries!M3</f>
        <v>NSW Department of Primary Industries (2019). Aquaculture Production Report 2018-19. Last accessed September 2020. &lt;https://www.dpi.nsw.gov.au/fishing/aquaculture/publications/aquaculture-production-reports&gt;</v>
      </c>
    </row>
    <row r="31" spans="1:12" ht="16.5" x14ac:dyDescent="0.25">
      <c r="A31" s="160" t="s">
        <v>536</v>
      </c>
      <c r="B31" s="161" t="s">
        <v>9</v>
      </c>
      <c r="C31" s="162">
        <f>Fisheries!D4</f>
        <v>91.08</v>
      </c>
      <c r="D31" s="162">
        <f>Fisheries!E4</f>
        <v>89.305000000000007</v>
      </c>
      <c r="E31" s="163">
        <f>Fisheries!F4</f>
        <v>99.501099999999994</v>
      </c>
      <c r="F31" s="163">
        <f>Fisheries!G4</f>
        <v>101.1860479241589</v>
      </c>
      <c r="G31" s="163">
        <f>Fisheries!H4</f>
        <v>86.872339662813218</v>
      </c>
      <c r="H31" s="164">
        <f t="shared" si="3"/>
        <v>-0.14145930743410506</v>
      </c>
      <c r="I31" s="165">
        <f t="shared" si="4"/>
        <v>93.588897517394429</v>
      </c>
      <c r="J31" s="166">
        <f t="shared" si="5"/>
        <v>-7.1766609424294914E-2</v>
      </c>
      <c r="K31" s="167" t="str">
        <f>Fisheries!L4</f>
        <v>DPI (2019c)</v>
      </c>
      <c r="L31" s="167" t="str">
        <f>Fisheries!M4</f>
        <v>NSW Department of Primary Industries (2019). Unpublished Internal Wild Caught Landings Estimates 2017-18. Provided May 2019.</v>
      </c>
    </row>
    <row r="32" spans="1:12" ht="17.25" x14ac:dyDescent="0.25">
      <c r="A32" s="152" t="s">
        <v>537</v>
      </c>
      <c r="B32" s="153" t="s">
        <v>9</v>
      </c>
      <c r="C32" s="174">
        <f t="shared" ref="C32:F32" si="12">SUM(C33:C35)</f>
        <v>3120.0236949013247</v>
      </c>
      <c r="D32" s="174">
        <f t="shared" si="12"/>
        <v>3575.5238905308474</v>
      </c>
      <c r="E32" s="175">
        <f t="shared" si="12"/>
        <v>3759.5376351230962</v>
      </c>
      <c r="F32" s="175">
        <f t="shared" si="12"/>
        <v>3883.6820155952219</v>
      </c>
      <c r="G32" s="175">
        <f t="shared" ref="G32" si="13">SUM(G33:G35)</f>
        <v>3543.8555694920487</v>
      </c>
      <c r="H32" s="156">
        <f t="shared" si="3"/>
        <v>-8.750109940478501E-2</v>
      </c>
      <c r="I32" s="157">
        <f t="shared" si="4"/>
        <v>3576.5245611285077</v>
      </c>
      <c r="J32" s="158">
        <f t="shared" si="5"/>
        <v>-9.1342841571737665E-3</v>
      </c>
      <c r="K32" s="167"/>
      <c r="L32" s="167"/>
    </row>
    <row r="33" spans="1:12" x14ac:dyDescent="0.25">
      <c r="A33" s="160" t="s">
        <v>417</v>
      </c>
      <c r="B33" s="161" t="s">
        <v>9</v>
      </c>
      <c r="C33" s="162">
        <v>1126.2880036507181</v>
      </c>
      <c r="D33" s="162">
        <v>1466</v>
      </c>
      <c r="E33" s="163">
        <v>1540.9948420230367</v>
      </c>
      <c r="F33" s="163">
        <v>1566.9763785791993</v>
      </c>
      <c r="G33" s="163">
        <v>1405.501220467856</v>
      </c>
      <c r="H33" s="164">
        <f t="shared" si="3"/>
        <v>-0.10304887828478637</v>
      </c>
      <c r="I33" s="165">
        <f t="shared" si="4"/>
        <v>1421.1520889441622</v>
      </c>
      <c r="J33" s="166">
        <f t="shared" si="5"/>
        <v>-1.1012803343190325E-2</v>
      </c>
      <c r="K33" s="167" t="s">
        <v>488</v>
      </c>
      <c r="L33" s="167" t="s">
        <v>487</v>
      </c>
    </row>
    <row r="34" spans="1:12" x14ac:dyDescent="0.25">
      <c r="A34" s="160" t="s">
        <v>418</v>
      </c>
      <c r="B34" s="161" t="s">
        <v>9</v>
      </c>
      <c r="C34" s="162">
        <v>1987.7829287936806</v>
      </c>
      <c r="D34" s="162">
        <v>2085.1656390312519</v>
      </c>
      <c r="E34" s="163">
        <v>2195.006556201377</v>
      </c>
      <c r="F34" s="163">
        <v>2292.4650607228004</v>
      </c>
      <c r="G34" s="163">
        <v>2116.8368545673147</v>
      </c>
      <c r="H34" s="164">
        <f t="shared" si="3"/>
        <v>-7.6611072144371573E-2</v>
      </c>
      <c r="I34" s="165">
        <f t="shared" si="4"/>
        <v>2135.4514078632847</v>
      </c>
      <c r="J34" s="166">
        <f t="shared" si="5"/>
        <v>-8.7169172885068757E-3</v>
      </c>
      <c r="K34" s="167" t="s">
        <v>489</v>
      </c>
      <c r="L34" s="167" t="s">
        <v>486</v>
      </c>
    </row>
    <row r="35" spans="1:12" ht="16.5" x14ac:dyDescent="0.25">
      <c r="A35" s="160" t="s">
        <v>538</v>
      </c>
      <c r="B35" s="161" t="s">
        <v>9</v>
      </c>
      <c r="C35" s="162">
        <v>5.9527624569261333</v>
      </c>
      <c r="D35" s="162">
        <v>24.35825149959577</v>
      </c>
      <c r="E35" s="163">
        <v>23.536236898682752</v>
      </c>
      <c r="F35" s="163">
        <v>24.240576293222055</v>
      </c>
      <c r="G35" s="163">
        <v>21.517494456877792</v>
      </c>
      <c r="H35" s="164">
        <f t="shared" si="3"/>
        <v>-0.11233568886337364</v>
      </c>
      <c r="I35" s="165">
        <f t="shared" si="4"/>
        <v>19.921064321060904</v>
      </c>
      <c r="J35" s="166">
        <f t="shared" si="5"/>
        <v>8.0137793347171415E-2</v>
      </c>
      <c r="K35" s="167" t="s">
        <v>490</v>
      </c>
      <c r="L35" s="167" t="s">
        <v>419</v>
      </c>
    </row>
    <row r="36" spans="1:12" ht="15" x14ac:dyDescent="0.25">
      <c r="A36" s="170" t="s">
        <v>126</v>
      </c>
      <c r="B36" s="153" t="s">
        <v>9</v>
      </c>
      <c r="C36" s="174">
        <f t="shared" ref="C36:F36" si="14">SUM(C30:C31,C28:C29,C19:C26,C18,C13:C16,C3:C11,C33:C35)</f>
        <v>16865.443073421604</v>
      </c>
      <c r="D36" s="174">
        <f t="shared" si="14"/>
        <v>18785.984328798229</v>
      </c>
      <c r="E36" s="175">
        <f t="shared" si="14"/>
        <v>17805.418368109218</v>
      </c>
      <c r="F36" s="175">
        <f t="shared" si="14"/>
        <v>16329.12383108661</v>
      </c>
      <c r="G36" s="175">
        <f>SUM(G30:G31,G28:G29,G19:G26,G18,G13:G16,G3:G11,G33:G35)</f>
        <v>15688.6740905774</v>
      </c>
      <c r="H36" s="156">
        <f t="shared" si="3"/>
        <v>-3.922131690188746E-2</v>
      </c>
      <c r="I36" s="157">
        <f t="shared" si="4"/>
        <v>17094.928738398616</v>
      </c>
      <c r="J36" s="158">
        <f t="shared" si="5"/>
        <v>-8.2261509792812881E-2</v>
      </c>
      <c r="K36" s="159"/>
      <c r="L36" s="159"/>
    </row>
    <row r="37" spans="1:12" x14ac:dyDescent="0.25">
      <c r="A37" s="80" t="s">
        <v>76</v>
      </c>
    </row>
    <row r="38" spans="1:12" ht="16.5" x14ac:dyDescent="0.25">
      <c r="A38" s="62" t="s">
        <v>539</v>
      </c>
      <c r="B38" s="68"/>
      <c r="C38" s="68"/>
      <c r="D38" s="68"/>
      <c r="E38" s="68"/>
      <c r="F38" s="68"/>
      <c r="G38" s="68"/>
      <c r="H38" s="68"/>
      <c r="I38" s="68"/>
      <c r="J38" s="68"/>
    </row>
    <row r="39" spans="1:12" ht="16.5" x14ac:dyDescent="0.25">
      <c r="A39" s="177" t="s">
        <v>540</v>
      </c>
      <c r="B39" s="68"/>
      <c r="C39" s="68"/>
      <c r="D39" s="68"/>
      <c r="E39" s="68"/>
      <c r="F39" s="68"/>
      <c r="G39" s="68"/>
      <c r="H39" s="68"/>
      <c r="I39" s="68"/>
      <c r="J39" s="68"/>
    </row>
    <row r="40" spans="1:12" ht="16.5" x14ac:dyDescent="0.25">
      <c r="A40" s="68" t="s">
        <v>507</v>
      </c>
      <c r="B40" s="68"/>
      <c r="C40" s="68"/>
      <c r="D40" s="68"/>
      <c r="E40" s="68"/>
      <c r="F40" s="68"/>
      <c r="G40" s="68"/>
      <c r="H40" s="68"/>
      <c r="I40" s="68"/>
      <c r="J40" s="68"/>
    </row>
    <row r="41" spans="1:12" ht="16.5" x14ac:dyDescent="0.25">
      <c r="A41" s="62" t="s">
        <v>496</v>
      </c>
      <c r="B41" s="68"/>
      <c r="C41" s="68"/>
      <c r="D41" s="68"/>
      <c r="E41" s="68"/>
      <c r="F41" s="68"/>
      <c r="G41" s="68"/>
      <c r="H41" s="68"/>
      <c r="I41" s="68"/>
      <c r="J41" s="68"/>
    </row>
    <row r="42" spans="1:12" ht="16.5" x14ac:dyDescent="0.25">
      <c r="A42" s="62" t="s">
        <v>497</v>
      </c>
    </row>
    <row r="43" spans="1:12" ht="16.5" x14ac:dyDescent="0.25">
      <c r="A43" s="113" t="s">
        <v>524</v>
      </c>
    </row>
    <row r="44" spans="1:12" ht="16.5" x14ac:dyDescent="0.25">
      <c r="A44" s="178" t="s">
        <v>541</v>
      </c>
    </row>
  </sheetData>
  <conditionalFormatting sqref="K32:L32 H33:L36 G2:G34 A36:B36 B35 H2:L31 C32:F32 B33:F34 A2:F5 B27:F31 A7:F26 B6:F6 C35:G36">
    <cfRule type="expression" dxfId="55" priority="13">
      <formula>MOD(ROW(),2)=0</formula>
    </cfRule>
  </conditionalFormatting>
  <conditionalFormatting sqref="A28:A31 A33:A35">
    <cfRule type="expression" dxfId="54" priority="9">
      <formula>MOD(ROW(),2)=0</formula>
    </cfRule>
  </conditionalFormatting>
  <conditionalFormatting sqref="A27">
    <cfRule type="expression" dxfId="53" priority="8">
      <formula>MOD(ROW(),2)=0</formula>
    </cfRule>
  </conditionalFormatting>
  <conditionalFormatting sqref="A32">
    <cfRule type="expression" dxfId="52" priority="7">
      <formula>MOD(ROW(),2)=0</formula>
    </cfRule>
  </conditionalFormatting>
  <conditionalFormatting sqref="H32:J32">
    <cfRule type="expression" dxfId="51" priority="6">
      <formula>MOD(ROW(),2)=0</formula>
    </cfRule>
  </conditionalFormatting>
  <conditionalFormatting sqref="B32">
    <cfRule type="expression" dxfId="50" priority="5">
      <formula>MOD(ROW(),2)=0</formula>
    </cfRule>
  </conditionalFormatting>
  <conditionalFormatting sqref="A6">
    <cfRule type="expression" dxfId="49" priority="1">
      <formula>MOD(ROW(),2)=0</formula>
    </cfRule>
  </conditionalFormatting>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L70"/>
  <sheetViews>
    <sheetView workbookViewId="0">
      <selection activeCell="I25" sqref="I25"/>
    </sheetView>
  </sheetViews>
  <sheetFormatPr defaultRowHeight="14.25" x14ac:dyDescent="0.25"/>
  <cols>
    <col min="1" max="1" width="43.85546875" style="176" customWidth="1"/>
    <col min="2" max="2" width="17.140625" style="176" customWidth="1"/>
    <col min="3" max="4" width="9.5703125" style="176" bestFit="1" customWidth="1"/>
    <col min="5" max="5" width="9.5703125" style="198" bestFit="1" customWidth="1"/>
    <col min="6" max="7" width="9.5703125" style="198" customWidth="1"/>
    <col min="8" max="10" width="14.5703125" style="198" customWidth="1"/>
    <col min="11" max="11" width="36.5703125" style="68" bestFit="1" customWidth="1"/>
    <col min="12" max="12" width="187.7109375" style="68" bestFit="1" customWidth="1"/>
    <col min="13" max="16384" width="9.140625" style="68"/>
  </cols>
  <sheetData>
    <row r="1" spans="1:12" ht="28.5" x14ac:dyDescent="0.25">
      <c r="A1" s="148" t="s">
        <v>165</v>
      </c>
      <c r="B1" s="148" t="s">
        <v>1</v>
      </c>
      <c r="C1" s="148" t="str">
        <f>'Output Table'!C1</f>
        <v>2015-16</v>
      </c>
      <c r="D1" s="148" t="str">
        <f>'Output Table'!D1</f>
        <v>2016-17</v>
      </c>
      <c r="E1" s="148" t="str">
        <f>'Output Table'!E1</f>
        <v>2017-18</v>
      </c>
      <c r="F1" s="148" t="str">
        <f>'Output Table'!F1</f>
        <v>2018-19</v>
      </c>
      <c r="G1" s="148" t="s">
        <v>529</v>
      </c>
      <c r="H1" s="151" t="s">
        <v>131</v>
      </c>
      <c r="I1" s="151" t="s">
        <v>410</v>
      </c>
      <c r="J1" s="151" t="s">
        <v>405</v>
      </c>
      <c r="K1" s="152" t="s">
        <v>13</v>
      </c>
      <c r="L1" s="152" t="s">
        <v>14</v>
      </c>
    </row>
    <row r="2" spans="1:12" ht="15" x14ac:dyDescent="0.25">
      <c r="A2" s="152" t="s">
        <v>138</v>
      </c>
      <c r="B2" s="152"/>
      <c r="C2" s="179"/>
      <c r="D2" s="179"/>
      <c r="E2" s="180"/>
      <c r="F2" s="180"/>
      <c r="G2" s="180"/>
      <c r="H2" s="181"/>
      <c r="I2" s="181"/>
      <c r="J2" s="181"/>
      <c r="K2" s="159"/>
      <c r="L2" s="159"/>
    </row>
    <row r="3" spans="1:12" x14ac:dyDescent="0.25">
      <c r="A3" s="160" t="s">
        <v>62</v>
      </c>
      <c r="B3" s="182" t="s">
        <v>10</v>
      </c>
      <c r="C3" s="183">
        <f>+Wheat!D5</f>
        <v>6897.527</v>
      </c>
      <c r="D3" s="183">
        <f>+Wheat!E5</f>
        <v>9819.1200000000008</v>
      </c>
      <c r="E3" s="183">
        <f>+Wheat!F5</f>
        <v>4702.8419999999996</v>
      </c>
      <c r="F3" s="183">
        <f>+Wheat!G5</f>
        <v>1850.335</v>
      </c>
      <c r="G3" s="183">
        <f>+Wheat!H5</f>
        <v>2090</v>
      </c>
      <c r="H3" s="184">
        <f t="shared" ref="H3:H10" si="0">IF(ISBLANK(G3),"N/A",IF(ISNA(G3/F3-1),"N/A",IF(ISERROR(G3/F3-1),"N/A",G3/F3-1)))</f>
        <v>0.12952519408647611</v>
      </c>
      <c r="I3" s="185">
        <f t="shared" ref="I3:I10" si="1">IF(ISBLANK(G3),"",IF(ISNA(AVERAGE(C3:G3)),"N/A",IF(ISERROR(AVERAGE(C3:G3)),"N/A",AVERAGE(C3:G3))))</f>
        <v>5071.9647999999997</v>
      </c>
      <c r="J3" s="184">
        <f t="shared" ref="J3:J10" si="2">IF(ISBLANK(G3),"",IF(ISNA(G3/AVERAGE(C3:G3)-1),"N/A",IF(ISERROR(G3/AVERAGE(C3:G3)-1),"N/A",G3/AVERAGE(C3:G3)-1)))</f>
        <v>-0.58793089415762512</v>
      </c>
      <c r="K3" s="167" t="str">
        <f>Wheat!L5</f>
        <v>ABARES (2020b)</v>
      </c>
      <c r="L3" s="186" t="str">
        <f>Wheat!M5</f>
        <v>Australian Bureau of Agricultural and Resource Economics and Sciences (2020). Australian Crop Report, September 2020. Last accessed September 2020.</v>
      </c>
    </row>
    <row r="4" spans="1:12" x14ac:dyDescent="0.25">
      <c r="A4" s="160" t="s">
        <v>63</v>
      </c>
      <c r="B4" s="182" t="s">
        <v>10</v>
      </c>
      <c r="C4" s="183">
        <f>+Barley!D5</f>
        <v>2527.6550000000002</v>
      </c>
      <c r="D4" s="183">
        <f>+Barley!E5</f>
        <v>2832.1239999999998</v>
      </c>
      <c r="E4" s="183">
        <f>+Barley!F5</f>
        <v>1304.643</v>
      </c>
      <c r="F4" s="183">
        <f>+Barley!G5</f>
        <v>909.08900000000006</v>
      </c>
      <c r="G4" s="183">
        <f>+Barley!H5</f>
        <v>696</v>
      </c>
      <c r="H4" s="184">
        <f t="shared" si="0"/>
        <v>-0.23439839223662373</v>
      </c>
      <c r="I4" s="185">
        <f t="shared" si="1"/>
        <v>1653.9022</v>
      </c>
      <c r="J4" s="184">
        <f t="shared" si="2"/>
        <v>-0.57917705170233158</v>
      </c>
      <c r="K4" s="167" t="str">
        <f>Barley!L5</f>
        <v>ABARES (2020b)</v>
      </c>
      <c r="L4" s="167" t="str">
        <f>Barley!M5</f>
        <v>Australian Bureau of Agricultural and Resource Economics and Sciences (2020). Australian Crop Report, September 2020. Last accessed September 2020.</v>
      </c>
    </row>
    <row r="5" spans="1:12" x14ac:dyDescent="0.25">
      <c r="A5" s="160" t="s">
        <v>64</v>
      </c>
      <c r="B5" s="182" t="s">
        <v>10</v>
      </c>
      <c r="C5" s="183">
        <f>Rice!D5</f>
        <v>262.35899999999998</v>
      </c>
      <c r="D5" s="183">
        <f>Rice!E5</f>
        <v>806.40099999999995</v>
      </c>
      <c r="E5" s="183">
        <f>Rice!F5</f>
        <v>628.13499999999999</v>
      </c>
      <c r="F5" s="183">
        <f>Rice!G5</f>
        <v>61.186999999999998</v>
      </c>
      <c r="G5" s="183">
        <f>Rice!H5</f>
        <v>45</v>
      </c>
      <c r="H5" s="184">
        <f t="shared" si="0"/>
        <v>-0.26454965924134211</v>
      </c>
      <c r="I5" s="185">
        <f t="shared" si="1"/>
        <v>360.6164</v>
      </c>
      <c r="J5" s="184">
        <f t="shared" si="2"/>
        <v>-0.87521366194105421</v>
      </c>
      <c r="K5" s="167" t="str">
        <f>Rice!L5</f>
        <v>ABARES (2020b)</v>
      </c>
      <c r="L5" s="167" t="str">
        <f>Rice!M5</f>
        <v>Australian Bureau of Agricultural and Resource Economics and Sciences (2020). Australian Crop Report, September 2020. Last accessed September 2020.</v>
      </c>
    </row>
    <row r="6" spans="1:12" ht="16.5" x14ac:dyDescent="0.25">
      <c r="A6" s="160" t="s">
        <v>542</v>
      </c>
      <c r="B6" s="182" t="s">
        <v>10</v>
      </c>
      <c r="C6" s="183">
        <f>'Other Coarse Grains'!D5</f>
        <v>1216.7020000000002</v>
      </c>
      <c r="D6" s="183">
        <f>'Other Coarse Grains'!E5</f>
        <v>1167.5710000000001</v>
      </c>
      <c r="E6" s="183">
        <f>'Other Coarse Grains'!F5</f>
        <v>747.29200000000014</v>
      </c>
      <c r="F6" s="183">
        <f>'Other Coarse Grains'!G5</f>
        <v>514.601</v>
      </c>
      <c r="G6" s="183">
        <f>'Other Coarse Grains'!H5</f>
        <v>330</v>
      </c>
      <c r="H6" s="184">
        <f t="shared" si="0"/>
        <v>-0.3587264696337551</v>
      </c>
      <c r="I6" s="185">
        <f t="shared" si="1"/>
        <v>795.23320000000012</v>
      </c>
      <c r="J6" s="184">
        <f t="shared" si="2"/>
        <v>-0.58502738567755985</v>
      </c>
      <c r="K6" s="167" t="str">
        <f>'Other Coarse Grains'!L5</f>
        <v>ABARES (2020b)</v>
      </c>
      <c r="L6" s="167" t="str">
        <f>'Other Coarse Grains'!M5</f>
        <v>Australian Bureau of Agricultural and Resource Economics and Sciences (2020). Australian Crop Report, September 2020. Last accessed September 2020.</v>
      </c>
    </row>
    <row r="7" spans="1:12" x14ac:dyDescent="0.25">
      <c r="A7" s="160" t="s">
        <v>66</v>
      </c>
      <c r="B7" s="182" t="s">
        <v>10</v>
      </c>
      <c r="C7" s="183">
        <f>+Pulses!D5</f>
        <v>818.88499999999999</v>
      </c>
      <c r="D7" s="183">
        <f>+Pulses!E5</f>
        <v>1031.3</v>
      </c>
      <c r="E7" s="183">
        <f>+Pulses!F5</f>
        <v>564.33999999999992</v>
      </c>
      <c r="F7" s="183">
        <f>+Pulses!G5</f>
        <v>75.793999999999997</v>
      </c>
      <c r="G7" s="183">
        <f>+Pulses!H5</f>
        <v>123.15</v>
      </c>
      <c r="H7" s="184">
        <f t="shared" si="0"/>
        <v>0.62479879673852823</v>
      </c>
      <c r="I7" s="185">
        <f t="shared" si="1"/>
        <v>522.6937999999999</v>
      </c>
      <c r="J7" s="184">
        <f t="shared" si="2"/>
        <v>-0.76439360864812245</v>
      </c>
      <c r="K7" s="167" t="str">
        <f>Pulses!L5</f>
        <v>ABARES (2020b)</v>
      </c>
      <c r="L7" s="167" t="str">
        <f>Pulses!M5</f>
        <v>Australian Bureau of Agricultural and Resource Economics and Sciences (2020). Australian Crop Report, September 2020. Last accessed September 2020.</v>
      </c>
    </row>
    <row r="8" spans="1:12" x14ac:dyDescent="0.25">
      <c r="A8" s="160" t="s">
        <v>65</v>
      </c>
      <c r="B8" s="182" t="s">
        <v>10</v>
      </c>
      <c r="C8" s="183">
        <f>+Oilseeds!D5</f>
        <v>1525.2330000000002</v>
      </c>
      <c r="D8" s="183">
        <f>+Oilseeds!E5</f>
        <v>2096.6130000000003</v>
      </c>
      <c r="E8" s="183">
        <f>+Oilseeds!F5</f>
        <v>1962.8409999999999</v>
      </c>
      <c r="F8" s="183">
        <f>+Oilseeds!G5</f>
        <v>726.29700000000003</v>
      </c>
      <c r="G8" s="183">
        <f>+Oilseeds!H5</f>
        <v>385.59800000000001</v>
      </c>
      <c r="H8" s="184">
        <f t="shared" si="0"/>
        <v>-0.46909046849980107</v>
      </c>
      <c r="I8" s="185">
        <f t="shared" si="1"/>
        <v>1339.3164000000002</v>
      </c>
      <c r="J8" s="184">
        <f t="shared" si="2"/>
        <v>-0.71209342318215474</v>
      </c>
      <c r="K8" s="167" t="str">
        <f>Oilseeds!L5</f>
        <v>ABARES (2020b)</v>
      </c>
      <c r="L8" s="167" t="str">
        <f>Oilseeds!M5</f>
        <v>Australian Bureau of Agricultural and Resource Economics and Sciences (2020). Australian Crop Report, September 2020. Last accessed September 2020.</v>
      </c>
    </row>
    <row r="9" spans="1:12" x14ac:dyDescent="0.25">
      <c r="A9" s="160" t="s">
        <v>113</v>
      </c>
      <c r="B9" s="182" t="s">
        <v>33</v>
      </c>
      <c r="C9" s="183">
        <f>'Cotton Lint'!D5</f>
        <v>1740.1982378854625</v>
      </c>
      <c r="D9" s="183">
        <f>'Cotton Lint'!E5</f>
        <v>2534.8017621145373</v>
      </c>
      <c r="E9" s="183">
        <f>'Cotton Lint'!F5</f>
        <v>3249.603524229075</v>
      </c>
      <c r="F9" s="183">
        <f>'Cotton Lint'!G5</f>
        <v>1414.4493392070485</v>
      </c>
      <c r="G9" s="183">
        <f>'Cotton Lint'!H5</f>
        <v>418</v>
      </c>
      <c r="H9" s="184">
        <f t="shared" si="0"/>
        <v>-0.70447863460819737</v>
      </c>
      <c r="I9" s="185">
        <f t="shared" si="1"/>
        <v>1871.4105726872247</v>
      </c>
      <c r="J9" s="184">
        <f t="shared" si="2"/>
        <v>-0.77663907316726388</v>
      </c>
      <c r="K9" s="167" t="str">
        <f>'Cotton Lint'!L5</f>
        <v>ABARES (2020b)</v>
      </c>
      <c r="L9" s="167" t="str">
        <f>'Cotton Lint'!M5</f>
        <v>Australian Bureau of Agricultural and Resource Economics and Sciences (2020). Australian Crop Report, September 2020. Last accessed September 2020.</v>
      </c>
    </row>
    <row r="10" spans="1:12" x14ac:dyDescent="0.25">
      <c r="A10" s="160" t="s">
        <v>67</v>
      </c>
      <c r="B10" s="182" t="s">
        <v>31</v>
      </c>
      <c r="C10" s="187">
        <f>Sugarcane!D5</f>
        <v>2173.192</v>
      </c>
      <c r="D10" s="183">
        <f>Sugarcane!E5</f>
        <v>2100.88</v>
      </c>
      <c r="E10" s="183">
        <f>Sugarcane!F5</f>
        <v>1878</v>
      </c>
      <c r="F10" s="183">
        <f>Sugarcane!G5</f>
        <v>2003.3889999999999</v>
      </c>
      <c r="G10" s="183">
        <f>Sugarcane!H5</f>
        <v>1600.875</v>
      </c>
      <c r="H10" s="184">
        <f t="shared" si="0"/>
        <v>-0.20091654691125882</v>
      </c>
      <c r="I10" s="185">
        <f t="shared" si="1"/>
        <v>1951.2671999999998</v>
      </c>
      <c r="J10" s="184">
        <f t="shared" si="2"/>
        <v>-0.17957161376975939</v>
      </c>
      <c r="K10" s="167" t="str">
        <f>Sugarcane!L5</f>
        <v>ASMC (2019)</v>
      </c>
      <c r="L10" s="167" t="str">
        <f>Sugarcane!M5</f>
        <v>Australian Sugar Milling Council (2020). Sugar cane statistics. Last accessed September 2020.</v>
      </c>
    </row>
    <row r="11" spans="1:12" ht="15" x14ac:dyDescent="0.25">
      <c r="A11" s="152" t="s">
        <v>139</v>
      </c>
      <c r="B11" s="152"/>
      <c r="C11" s="188"/>
      <c r="D11" s="188"/>
      <c r="E11" s="189"/>
      <c r="F11" s="190"/>
      <c r="G11" s="190"/>
      <c r="H11" s="181"/>
      <c r="I11" s="191" t="str">
        <f>IF(ISBLANK(F11),"",IF(ISNA(AVERAGE(C11:F11)),"N/A",IF(ISERROR(AVERAGE(C11:F11)),"N/A",AVERAGE(C11:F11))))</f>
        <v/>
      </c>
      <c r="J11" s="181"/>
      <c r="K11" s="167"/>
      <c r="L11" s="167"/>
    </row>
    <row r="12" spans="1:12" x14ac:dyDescent="0.25">
      <c r="A12" s="160" t="s">
        <v>159</v>
      </c>
      <c r="B12" s="182" t="s">
        <v>10</v>
      </c>
      <c r="C12" s="187">
        <f>Horticulture!D6</f>
        <v>202.14520032999999</v>
      </c>
      <c r="D12" s="187">
        <f>Horticulture!E6</f>
        <v>191.11563828000001</v>
      </c>
      <c r="E12" s="192">
        <f>Horticulture!F6</f>
        <v>148.01364122999999</v>
      </c>
      <c r="F12" s="192">
        <f>Horticulture!G6</f>
        <v>168.40061159999999</v>
      </c>
      <c r="G12" s="193" t="str">
        <f>Horticulture!H6</f>
        <v>N/A</v>
      </c>
      <c r="H12" s="194" t="str">
        <f t="shared" ref="H12:H17" si="3">IF(ISBLANK(G12),"N/A",IF(ISNA(G12/F12-1),"N/A",IF(ISERROR(G12/F12-1),"N/A",G12/F12-1)))</f>
        <v>N/A</v>
      </c>
      <c r="I12" s="195">
        <f t="shared" ref="I12:I17" si="4">IF(ISBLANK(G12),"",IF(ISNA(AVERAGE(C12:G12)),"N/A",IF(ISERROR(AVERAGE(C12:G12)),"N/A",AVERAGE(C12:G12))))</f>
        <v>177.41877285999999</v>
      </c>
      <c r="J12" s="194" t="str">
        <f t="shared" ref="J12:J17" si="5">IF(ISBLANK(G12),"",IF(ISNA(G12/AVERAGE(C12:G12)-1),"N/A",IF(ISERROR(G12/AVERAGE(C12:G12)-1),"N/A",G12/AVERAGE(C12:G12)-1)))</f>
        <v>N/A</v>
      </c>
      <c r="K12" s="167" t="str">
        <f>Horticulture!L6</f>
        <v>ABS (2020c)</v>
      </c>
      <c r="L12" s="167" t="str">
        <f>Horticulture!M6</f>
        <v>Australian Bureau of Statistics (2020). 7121.0 Agricultural Commodities Produced, Australia 2018-19. Last accessed September 2020.</v>
      </c>
    </row>
    <row r="13" spans="1:12" x14ac:dyDescent="0.25">
      <c r="A13" s="160" t="s">
        <v>160</v>
      </c>
      <c r="B13" s="182" t="s">
        <v>10</v>
      </c>
      <c r="C13" s="187">
        <f>Horticulture!D7</f>
        <v>19.861245459999996</v>
      </c>
      <c r="D13" s="187">
        <f>Horticulture!E7</f>
        <v>27.947807519999998</v>
      </c>
      <c r="E13" s="192">
        <f>Horticulture!F7</f>
        <v>21.909960010000002</v>
      </c>
      <c r="F13" s="192">
        <f>Horticulture!G7</f>
        <v>26.396921049999996</v>
      </c>
      <c r="G13" s="193" t="str">
        <f>Horticulture!H7</f>
        <v>N/A</v>
      </c>
      <c r="H13" s="194" t="str">
        <f t="shared" si="3"/>
        <v>N/A</v>
      </c>
      <c r="I13" s="195">
        <f t="shared" si="4"/>
        <v>24.028983509999996</v>
      </c>
      <c r="J13" s="194" t="str">
        <f t="shared" si="5"/>
        <v>N/A</v>
      </c>
      <c r="K13" s="167" t="str">
        <f>Horticulture!L7</f>
        <v>ABS (2020c)</v>
      </c>
      <c r="L13" s="167" t="str">
        <f>Horticulture!M7</f>
        <v>Australian Bureau of Statistics (2020). 7121.0 Agricultural Commodities Produced, Australia 2018-19. Last accessed September 2020.</v>
      </c>
    </row>
    <row r="14" spans="1:12" x14ac:dyDescent="0.25">
      <c r="A14" s="160" t="s">
        <v>161</v>
      </c>
      <c r="B14" s="182" t="s">
        <v>10</v>
      </c>
      <c r="C14" s="187">
        <f>Horticulture!D8</f>
        <v>63.245460000000001</v>
      </c>
      <c r="D14" s="187">
        <f>Horticulture!E8</f>
        <v>91.895699999999991</v>
      </c>
      <c r="E14" s="192">
        <f>Horticulture!F8</f>
        <v>55.304160000000003</v>
      </c>
      <c r="F14" s="192">
        <f>Horticulture!G8</f>
        <v>71.418869999999998</v>
      </c>
      <c r="G14" s="193" t="str">
        <f>Horticulture!H8</f>
        <v>N/A</v>
      </c>
      <c r="H14" s="194" t="str">
        <f t="shared" si="3"/>
        <v>N/A</v>
      </c>
      <c r="I14" s="195">
        <f t="shared" si="4"/>
        <v>70.466047500000002</v>
      </c>
      <c r="J14" s="194" t="str">
        <f t="shared" si="5"/>
        <v>N/A</v>
      </c>
      <c r="K14" s="167" t="str">
        <f>Horticulture!L8</f>
        <v>ABS (2020c)</v>
      </c>
      <c r="L14" s="167" t="str">
        <f>Horticulture!M8</f>
        <v>Australian Bureau of Statistics (2020). 7121.0 Agricultural Commodities Produced, Australia 2018-19. Last accessed September 2020.</v>
      </c>
    </row>
    <row r="15" spans="1:12" x14ac:dyDescent="0.25">
      <c r="A15" s="160" t="s">
        <v>162</v>
      </c>
      <c r="B15" s="182" t="s">
        <v>10</v>
      </c>
      <c r="C15" s="187">
        <f>Horticulture!D9</f>
        <v>12.335123230000001</v>
      </c>
      <c r="D15" s="187">
        <f>Horticulture!E9</f>
        <v>14.69269749</v>
      </c>
      <c r="E15" s="192">
        <f>Horticulture!F9</f>
        <v>12.287193240000001</v>
      </c>
      <c r="F15" s="192">
        <f>Horticulture!G9</f>
        <v>11.182049429999999</v>
      </c>
      <c r="G15" s="193" t="str">
        <f>Horticulture!H9</f>
        <v>N/A</v>
      </c>
      <c r="H15" s="194" t="str">
        <f t="shared" si="3"/>
        <v>N/A</v>
      </c>
      <c r="I15" s="195">
        <f t="shared" si="4"/>
        <v>12.6242658475</v>
      </c>
      <c r="J15" s="194" t="str">
        <f t="shared" si="5"/>
        <v>N/A</v>
      </c>
      <c r="K15" s="167" t="str">
        <f>Horticulture!L9</f>
        <v>ABS (2020c)</v>
      </c>
      <c r="L15" s="167" t="str">
        <f>Horticulture!M9</f>
        <v>Australian Bureau of Statistics (2020). 7121.0 Agricultural Commodities Produced, Australia 2018-19. Last accessed September 2020.</v>
      </c>
    </row>
    <row r="16" spans="1:12" x14ac:dyDescent="0.25">
      <c r="A16" s="160" t="s">
        <v>163</v>
      </c>
      <c r="B16" s="182" t="s">
        <v>10</v>
      </c>
      <c r="C16" s="187">
        <f>Horticulture!D10</f>
        <v>137.24749</v>
      </c>
      <c r="D16" s="187">
        <f>Horticulture!E10</f>
        <v>107.69782000000001</v>
      </c>
      <c r="E16" s="192">
        <f>Horticulture!F10</f>
        <v>109.30112</v>
      </c>
      <c r="F16" s="192">
        <f>Horticulture!G10</f>
        <v>82.463119999999989</v>
      </c>
      <c r="G16" s="193" t="str">
        <f>Horticulture!H10</f>
        <v>N/A</v>
      </c>
      <c r="H16" s="194" t="str">
        <f t="shared" si="3"/>
        <v>N/A</v>
      </c>
      <c r="I16" s="195">
        <f t="shared" si="4"/>
        <v>109.17738750000001</v>
      </c>
      <c r="J16" s="194" t="str">
        <f t="shared" si="5"/>
        <v>N/A</v>
      </c>
      <c r="K16" s="167" t="str">
        <f>Horticulture!L10</f>
        <v>ABS (2020c)</v>
      </c>
      <c r="L16" s="167" t="str">
        <f>Horticulture!M10</f>
        <v>Australian Bureau of Statistics (2020). 7121.0 Agricultural Commodities Produced, Australia 2018-19. Last accessed September 2020.</v>
      </c>
    </row>
    <row r="17" spans="1:12" ht="16.5" x14ac:dyDescent="0.25">
      <c r="A17" s="160" t="s">
        <v>543</v>
      </c>
      <c r="B17" s="182" t="s">
        <v>10</v>
      </c>
      <c r="C17" s="187">
        <f>Wine!D5</f>
        <v>348.44099999999997</v>
      </c>
      <c r="D17" s="187">
        <f>Wine!E5</f>
        <v>349.34699999999998</v>
      </c>
      <c r="E17" s="196">
        <f>Wine!F5</f>
        <v>317.75400000000002</v>
      </c>
      <c r="F17" s="196">
        <f>Wine!G5</f>
        <v>320.94099999999997</v>
      </c>
      <c r="G17" s="196">
        <f>Wine!H5</f>
        <v>286.90499999999997</v>
      </c>
      <c r="H17" s="197">
        <f t="shared" si="3"/>
        <v>-0.10605064482256865</v>
      </c>
      <c r="I17" s="195">
        <f t="shared" si="4"/>
        <v>324.67759999999998</v>
      </c>
      <c r="J17" s="197">
        <f t="shared" si="5"/>
        <v>-0.11633879269774083</v>
      </c>
      <c r="K17" s="167" t="str">
        <f>Wine!L5</f>
        <v>WA (2020)w</v>
      </c>
      <c r="L17" s="167" t="str">
        <f>Wine!M5</f>
        <v>Wine Australia (2020a). National Vintage Report 2020. https://www.wineaustralia.com/market-insights/national-vintage-report</v>
      </c>
    </row>
    <row r="18" spans="1:12" ht="15" x14ac:dyDescent="0.25">
      <c r="A18" s="170" t="s">
        <v>140</v>
      </c>
      <c r="B18" s="152"/>
      <c r="C18" s="188"/>
      <c r="D18" s="188"/>
      <c r="E18" s="189"/>
      <c r="F18" s="190"/>
      <c r="G18" s="190"/>
      <c r="H18" s="181"/>
      <c r="I18" s="191" t="str">
        <f>IF(ISBLANK(F18),"",IF(ISNA(AVERAGE(C18:F18)),"N/A",IF(ISERROR(AVERAGE(C18:F18)),"N/A",AVERAGE(C18:F18))))</f>
        <v/>
      </c>
      <c r="J18" s="181"/>
      <c r="K18" s="167"/>
      <c r="L18" s="167"/>
    </row>
    <row r="19" spans="1:12" x14ac:dyDescent="0.25">
      <c r="A19" s="160" t="s">
        <v>117</v>
      </c>
      <c r="B19" s="182" t="s">
        <v>10</v>
      </c>
      <c r="C19" s="192">
        <f>+Beef!D6</f>
        <v>521.42399999999998</v>
      </c>
      <c r="D19" s="192">
        <f>+Beef!E6</f>
        <v>450.38299999999998</v>
      </c>
      <c r="E19" s="192">
        <f>+Beef!F6</f>
        <v>500.9359</v>
      </c>
      <c r="F19" s="192">
        <f>+Beef!G6</f>
        <v>535.53969999999993</v>
      </c>
      <c r="G19" s="192">
        <f>+Beef!H6</f>
        <v>516.40499999999997</v>
      </c>
      <c r="H19" s="197">
        <f t="shared" ref="H19:H26" si="6">IF(ISBLANK(G19),"N/A",IF(ISNA(G19/F19-1),"N/A",IF(ISERROR(G19/F19-1),"N/A",G19/F19-1)))</f>
        <v>-3.5729750754239009E-2</v>
      </c>
      <c r="I19" s="195">
        <f t="shared" ref="I19:I26" si="7">IF(ISBLANK(G19),"",IF(ISNA(AVERAGE(C19:G19)),"N/A",IF(ISERROR(AVERAGE(C19:G19)),"N/A",AVERAGE(C19:G19))))</f>
        <v>504.93752000000006</v>
      </c>
      <c r="J19" s="197">
        <f t="shared" ref="J19:J26" si="8">IF(ISBLANK(G19),"",IF(ISNA(G19/AVERAGE(C19:G19)-1),"N/A",IF(ISERROR(G19/AVERAGE(C19:G19)-1),"N/A",G19/AVERAGE(C19:G19)-1)))</f>
        <v>2.2710691017771678E-2</v>
      </c>
      <c r="K19" s="167" t="str">
        <f>Beef!L6</f>
        <v>MLA (2019a)</v>
      </c>
      <c r="L19" s="167" t="str">
        <f>Beef!M6</f>
        <v>Meat and Livestock Australia (2020). Market Information and Statistics Database Custom Report. Last accessed September 2020.</v>
      </c>
    </row>
    <row r="20" spans="1:12" x14ac:dyDescent="0.25">
      <c r="A20" s="160" t="s">
        <v>119</v>
      </c>
      <c r="B20" s="182" t="s">
        <v>10</v>
      </c>
      <c r="C20" s="187">
        <f>SUM('Sheep Meat'!D5:D6)</f>
        <v>164.72800000000001</v>
      </c>
      <c r="D20" s="187">
        <f>SUM('Sheep Meat'!E5:E6)</f>
        <v>164.81399999999999</v>
      </c>
      <c r="E20" s="192">
        <f>SUM('Sheep Meat'!F5:F6)</f>
        <v>192.9409</v>
      </c>
      <c r="F20" s="192">
        <f>SUM('Sheep Meat'!G5:G6)</f>
        <v>187.5352</v>
      </c>
      <c r="G20" s="192">
        <f>SUM('Sheep Meat'!H5:H6)</f>
        <v>193.364</v>
      </c>
      <c r="H20" s="197">
        <f t="shared" si="6"/>
        <v>3.1081098375131733E-2</v>
      </c>
      <c r="I20" s="195">
        <f t="shared" si="7"/>
        <v>180.67642000000001</v>
      </c>
      <c r="J20" s="197">
        <f t="shared" si="8"/>
        <v>7.022266657707732E-2</v>
      </c>
      <c r="K20" s="167" t="str">
        <f>'Sheep Meat'!L5</f>
        <v>MLA (2019a)</v>
      </c>
      <c r="L20" s="167" t="str">
        <f>'Sheep Meat'!M5</f>
        <v>Meat and Livestock Australia (2020). Market Information and Statistics Database Custom Report. Last accessed September 2020.</v>
      </c>
    </row>
    <row r="21" spans="1:12" ht="16.5" x14ac:dyDescent="0.25">
      <c r="A21" s="160" t="s">
        <v>544</v>
      </c>
      <c r="B21" s="182" t="s">
        <v>10</v>
      </c>
      <c r="C21" s="187">
        <f>'Goat Meat'!D3</f>
        <v>1456</v>
      </c>
      <c r="D21" s="187">
        <f>'Goat Meat'!E3</f>
        <v>1385</v>
      </c>
      <c r="E21" s="192">
        <f>'Goat Meat'!F3</f>
        <v>1438.0000000000002</v>
      </c>
      <c r="F21" s="192">
        <f>'Goat Meat'!G3</f>
        <v>884</v>
      </c>
      <c r="G21" s="192">
        <f>'Goat Meat'!H3</f>
        <v>974</v>
      </c>
      <c r="H21" s="197">
        <f t="shared" si="6"/>
        <v>0.1018099547511313</v>
      </c>
      <c r="I21" s="195">
        <f t="shared" si="7"/>
        <v>1227.4000000000001</v>
      </c>
      <c r="J21" s="197">
        <f t="shared" si="8"/>
        <v>-0.20645266416816044</v>
      </c>
      <c r="K21" s="167" t="str">
        <f>'Goat Meat'!L3</f>
        <v>MLA (2019a)</v>
      </c>
      <c r="L21" s="167" t="str">
        <f>'Goat Meat'!M3</f>
        <v>Meat and Livestock Australia (2020). Market Information and Statistics Database Custom Report. Last accessed September 2020.</v>
      </c>
    </row>
    <row r="22" spans="1:12" x14ac:dyDescent="0.25">
      <c r="A22" s="160" t="s">
        <v>120</v>
      </c>
      <c r="B22" s="182" t="str">
        <f>Pork!C4</f>
        <v>000 tonnes</v>
      </c>
      <c r="C22" s="192">
        <f>Pork!D4</f>
        <v>57.802999999999997</v>
      </c>
      <c r="D22" s="192">
        <f>Pork!E4</f>
        <v>65.305000000000007</v>
      </c>
      <c r="E22" s="192">
        <f>Pork!F4</f>
        <v>66.924999999999997</v>
      </c>
      <c r="F22" s="192">
        <f>Pork!G4</f>
        <v>63.621000000000002</v>
      </c>
      <c r="G22" s="192">
        <f>Pork!H4</f>
        <v>62.795000000000002</v>
      </c>
      <c r="H22" s="197">
        <f t="shared" si="6"/>
        <v>-1.2983134499614968E-2</v>
      </c>
      <c r="I22" s="195">
        <f t="shared" si="7"/>
        <v>63.2898</v>
      </c>
      <c r="J22" s="197">
        <f t="shared" si="8"/>
        <v>-7.8180054289948009E-3</v>
      </c>
      <c r="K22" s="167" t="str">
        <f>Pork!L4</f>
        <v>ABS (2020d)</v>
      </c>
      <c r="L22" s="167" t="str">
        <f>Pork!M4</f>
        <v>Australian Bureau of Statistics (2020). 7218.0.55.001 Livestock and Meat Australia, Jun 2020. Last accessed September 2020.</v>
      </c>
    </row>
    <row r="23" spans="1:12" x14ac:dyDescent="0.25">
      <c r="A23" s="160" t="s">
        <v>70</v>
      </c>
      <c r="B23" s="182" t="str">
        <f>Poultry!C4</f>
        <v>000 tonnes</v>
      </c>
      <c r="C23" s="187">
        <f>+Poultry!D4</f>
        <v>378.87799999999999</v>
      </c>
      <c r="D23" s="187">
        <f>+Poultry!E4</f>
        <v>397.721</v>
      </c>
      <c r="E23" s="187">
        <f>+Poultry!F4</f>
        <v>416.98200000000003</v>
      </c>
      <c r="F23" s="187">
        <f>+Poultry!G4</f>
        <v>462.01299999999998</v>
      </c>
      <c r="G23" s="187">
        <f>+Poultry!H4</f>
        <v>450.339</v>
      </c>
      <c r="H23" s="197">
        <f t="shared" si="6"/>
        <v>-2.5267687272868877E-2</v>
      </c>
      <c r="I23" s="195">
        <f t="shared" si="7"/>
        <v>421.1866</v>
      </c>
      <c r="J23" s="197">
        <f t="shared" si="8"/>
        <v>6.9214927540429905E-2</v>
      </c>
      <c r="K23" s="167" t="str">
        <f>Poultry!L4</f>
        <v>ABS (2020e)</v>
      </c>
      <c r="L23" s="167" t="str">
        <f>Poultry!M4</f>
        <v>Australian Bureau of Statistics (2020), Livestock Products, Australia, Jun 2020, last accessed September 2020.
&lt;http://www.abs.gov.au/ausstats/abs@.nsf/PrimaryMainFeatures/7215.0?OpenDocument&gt;</v>
      </c>
    </row>
    <row r="24" spans="1:12" x14ac:dyDescent="0.25">
      <c r="A24" s="160" t="s">
        <v>72</v>
      </c>
      <c r="B24" s="182" t="str">
        <f>Wool!C5</f>
        <v>000 tonnes</v>
      </c>
      <c r="C24" s="192">
        <f>+Wool!D5</f>
        <v>110.792</v>
      </c>
      <c r="D24" s="192">
        <f>+Wool!E5</f>
        <v>118.956</v>
      </c>
      <c r="E24" s="192">
        <f>+Wool!F5</f>
        <v>117.504</v>
      </c>
      <c r="F24" s="192">
        <f>+Wool!G5</f>
        <v>98.481999999999999</v>
      </c>
      <c r="G24" s="192">
        <f>+Wool!H5</f>
        <v>83.762</v>
      </c>
      <c r="H24" s="197">
        <f t="shared" si="6"/>
        <v>-0.14946893848622078</v>
      </c>
      <c r="I24" s="195">
        <f t="shared" si="7"/>
        <v>105.89920000000002</v>
      </c>
      <c r="J24" s="197">
        <f t="shared" si="8"/>
        <v>-0.20904029492196363</v>
      </c>
      <c r="K24" s="167" t="str">
        <f>Wool!L5</f>
        <v>ABS (2019f)</v>
      </c>
      <c r="L24" s="167" t="str">
        <f>Wool!M5</f>
        <v>Australian Bureau of Statistics (2019). 7215.0 Livestock Products, Australia, Jun 2019. Last accessed September 2019.
&lt;http://www.abs.gov.au/ausstats/abs@.nsf/PrimaryMainFeatures/7215.0?OpenDocument&gt;</v>
      </c>
    </row>
    <row r="25" spans="1:12" x14ac:dyDescent="0.25">
      <c r="A25" s="160" t="s">
        <v>74</v>
      </c>
      <c r="B25" s="182" t="str">
        <f>Eggs!C4</f>
        <v>million dozen</v>
      </c>
      <c r="C25" s="187">
        <f>Eggs!D4</f>
        <v>103.67895552</v>
      </c>
      <c r="D25" s="187">
        <f>Eggs!E4</f>
        <v>103.80514806999999</v>
      </c>
      <c r="E25" s="192">
        <f>Eggs!F4</f>
        <v>117.55601026000001</v>
      </c>
      <c r="F25" s="192">
        <f>Eggs!G4</f>
        <v>105.49648742000001</v>
      </c>
      <c r="G25" s="193" t="str">
        <f>Eggs!H4</f>
        <v>N/A</v>
      </c>
      <c r="H25" s="194" t="str">
        <f t="shared" si="6"/>
        <v>N/A</v>
      </c>
      <c r="I25" s="192">
        <f t="shared" si="7"/>
        <v>107.6341503175</v>
      </c>
      <c r="J25" s="194" t="str">
        <f t="shared" si="8"/>
        <v>N/A</v>
      </c>
      <c r="K25" s="167" t="str">
        <f>Eggs!L4</f>
        <v>ABS (2020c)</v>
      </c>
      <c r="L25" s="167" t="str">
        <f>Eggs!M4</f>
        <v>Australian Bureau of Statistics (2020). 7121.0 Agricultural Commodities Produced, Australia 2018-19. Last accessed September 2020.</v>
      </c>
    </row>
    <row r="26" spans="1:12" ht="16.5" x14ac:dyDescent="0.25">
      <c r="A26" s="160" t="s">
        <v>545</v>
      </c>
      <c r="B26" s="182" t="str">
        <f>Milk!C6</f>
        <v>million litres</v>
      </c>
      <c r="C26" s="187">
        <f>Milk!D6</f>
        <v>1178.058</v>
      </c>
      <c r="D26" s="187">
        <f>Milk!E6</f>
        <v>1120.982</v>
      </c>
      <c r="E26" s="192">
        <f>Milk!F6</f>
        <v>1143.600228625</v>
      </c>
      <c r="F26" s="192">
        <f>Milk!G6</f>
        <v>1082.0647213918153</v>
      </c>
      <c r="G26" s="192">
        <f>Milk!H6</f>
        <v>1043.5751462631349</v>
      </c>
      <c r="H26" s="197">
        <f t="shared" si="6"/>
        <v>-3.55704925664454E-2</v>
      </c>
      <c r="I26" s="195">
        <f t="shared" si="7"/>
        <v>1113.65601925599</v>
      </c>
      <c r="J26" s="197">
        <f t="shared" si="8"/>
        <v>-6.2928652816580333E-2</v>
      </c>
      <c r="K26" s="167" t="str">
        <f>Milk!L6</f>
        <v>DA (2019a) + ABARES (2018)</v>
      </c>
      <c r="L26" s="167" t="str">
        <f>Milk!M6</f>
        <v>Dairy Australia (2018), NSW Milk Production Report June 2019, last accessed September 2018; Australian Bureau of Agricultural and Resource Economic Sciences (2018), Agricultural Commodity Statistics, Dec 2018, last accessed August 2019</v>
      </c>
    </row>
    <row r="27" spans="1:12" ht="15" x14ac:dyDescent="0.25">
      <c r="A27" s="152" t="s">
        <v>141</v>
      </c>
      <c r="B27" s="152"/>
      <c r="C27" s="188"/>
      <c r="D27" s="188"/>
      <c r="E27" s="189"/>
      <c r="F27" s="190"/>
      <c r="G27" s="190"/>
      <c r="H27" s="181"/>
      <c r="I27" s="191" t="str">
        <f>IF(ISBLANK(F27),"",IF(ISNA(AVERAGE(C27:F27)),"N/A",IF(ISERROR(AVERAGE(C27:F27)),"N/A",AVERAGE(C27:F27))))</f>
        <v/>
      </c>
      <c r="J27" s="181"/>
      <c r="K27" s="171"/>
      <c r="L27" s="167"/>
    </row>
    <row r="28" spans="1:12" x14ac:dyDescent="0.25">
      <c r="A28" s="160" t="s">
        <v>123</v>
      </c>
      <c r="B28" s="182" t="str">
        <f>Forestry!C7</f>
        <v>000 m3</v>
      </c>
      <c r="C28" s="187">
        <f>Forestry!D7</f>
        <v>4650.8656440000004</v>
      </c>
      <c r="D28" s="187">
        <f>Forestry!E7</f>
        <v>4957.2398940000003</v>
      </c>
      <c r="E28" s="192">
        <f>Forestry!F7</f>
        <v>4992.9249980000004</v>
      </c>
      <c r="F28" s="192">
        <f>Forestry!G7</f>
        <v>5118.5704129999995</v>
      </c>
      <c r="G28" s="193" t="str">
        <f>Forestry!H7</f>
        <v>N/A</v>
      </c>
      <c r="H28" s="194" t="str">
        <f t="shared" ref="H28:H31" si="9">IF(ISBLANK(G28),"N/A",IF(ISNA(G28/F28-1),"N/A",IF(ISERROR(G28/F28-1),"N/A",G28/F28-1)))</f>
        <v>N/A</v>
      </c>
      <c r="I28" s="195">
        <f t="shared" ref="I28:I31" si="10">IF(ISBLANK(G28),"",IF(ISNA(AVERAGE(C28:G28)),"N/A",IF(ISERROR(AVERAGE(C28:G28)),"N/A",AVERAGE(C28:G28))))</f>
        <v>4929.9002372499999</v>
      </c>
      <c r="J28" s="194" t="str">
        <f t="shared" ref="J28:J31" si="11">IF(ISBLANK(G28),"",IF(ISNA(G28/AVERAGE(C28:G28)-1),"N/A",IF(ISERROR(G28/AVERAGE(C28:G28)-1),"N/A",G28/AVERAGE(C28:G28)-1)))</f>
        <v>N/A</v>
      </c>
      <c r="K28" s="167" t="str">
        <f>Forestry!L7</f>
        <v>ABARES (2020c)</v>
      </c>
      <c r="L28" s="172" t="str">
        <f>Forestry!M7</f>
        <v>Australian Bureau of Agricultural and Resource Economics and Sciences (2020). Australian Forest and Wood Product Statistics September – December 2019. Last accessed July 2020.</v>
      </c>
    </row>
    <row r="29" spans="1:12" x14ac:dyDescent="0.25">
      <c r="A29" s="160" t="s">
        <v>122</v>
      </c>
      <c r="B29" s="182" t="str">
        <f>Forestry!C8</f>
        <v>000 m3</v>
      </c>
      <c r="C29" s="187">
        <f>Forestry!D8</f>
        <v>939.28181688300799</v>
      </c>
      <c r="D29" s="187">
        <f>Forestry!E8</f>
        <v>1022.7533807000011</v>
      </c>
      <c r="E29" s="192">
        <f>Forestry!F8</f>
        <v>1231.295153</v>
      </c>
      <c r="F29" s="192">
        <f>Forestry!G8</f>
        <v>1409.4319390799988</v>
      </c>
      <c r="G29" s="193" t="str">
        <f>Forestry!H8</f>
        <v>N/A</v>
      </c>
      <c r="H29" s="194" t="str">
        <f t="shared" si="9"/>
        <v>N/A</v>
      </c>
      <c r="I29" s="195">
        <f t="shared" si="10"/>
        <v>1150.6905724157518</v>
      </c>
      <c r="J29" s="194" t="str">
        <f t="shared" si="11"/>
        <v>N/A</v>
      </c>
      <c r="K29" s="167" t="str">
        <f>Forestry!L8</f>
        <v>ABARES (2020c)</v>
      </c>
      <c r="L29" s="172" t="str">
        <f>Forestry!M8</f>
        <v>Australian Bureau of Agricultural and Resource Economics and Sciences (2020). Australian Forest and Wood Product Statistics September – December 2019. Last accessed July 2020.</v>
      </c>
    </row>
    <row r="30" spans="1:12" ht="16.5" x14ac:dyDescent="0.25">
      <c r="A30" s="160" t="s">
        <v>546</v>
      </c>
      <c r="B30" s="182" t="str">
        <f>Fisheries!C5</f>
        <v>million dozens</v>
      </c>
      <c r="C30" s="187">
        <f>Fisheries!D5</f>
        <v>5.5258989999999999</v>
      </c>
      <c r="D30" s="187">
        <f>Fisheries!E5</f>
        <v>5.7422129999999996</v>
      </c>
      <c r="E30" s="192">
        <f>Fisheries!F5</f>
        <v>6.1573089999999997</v>
      </c>
      <c r="F30" s="192">
        <f>Fisheries!G5</f>
        <v>6.3030410000000003</v>
      </c>
      <c r="G30" s="193" t="str">
        <f>Fisheries!H5</f>
        <v>N/A</v>
      </c>
      <c r="H30" s="194" t="str">
        <f t="shared" si="9"/>
        <v>N/A</v>
      </c>
      <c r="I30" s="192">
        <f t="shared" si="10"/>
        <v>5.9321155000000001</v>
      </c>
      <c r="J30" s="194" t="str">
        <f t="shared" si="11"/>
        <v>N/A</v>
      </c>
      <c r="K30" s="173" t="str">
        <f>Fisheries!L5</f>
        <v>DPI (2019d)</v>
      </c>
      <c r="L30" s="167" t="str">
        <f>Fisheries!M5</f>
        <v>NSW Department of Primary Industries (2019). Aquaculture Production Report 2018-19. Last accessed September 2020. &lt;https://www.dpi.nsw.gov.au/fishing/aquaculture/publications/aquaculture-production-reports&gt;</v>
      </c>
    </row>
    <row r="31" spans="1:12" x14ac:dyDescent="0.25">
      <c r="A31" s="160" t="s">
        <v>125</v>
      </c>
      <c r="B31" s="182" t="str">
        <f>Fisheries!C6</f>
        <v>000 tonnes</v>
      </c>
      <c r="C31" s="187">
        <f>Fisheries!D6</f>
        <v>12.048999999999999</v>
      </c>
      <c r="D31" s="187">
        <f>Fisheries!E6</f>
        <v>11.741</v>
      </c>
      <c r="E31" s="192">
        <f>Fisheries!F6</f>
        <v>10.5745</v>
      </c>
      <c r="F31" s="192">
        <f>Fisheries!G6</f>
        <v>12.203117199999992</v>
      </c>
      <c r="G31" s="193" t="str">
        <f>Fisheries!H6</f>
        <v>N/A</v>
      </c>
      <c r="H31" s="194" t="str">
        <f t="shared" si="9"/>
        <v>N/A</v>
      </c>
      <c r="I31" s="192">
        <f t="shared" si="10"/>
        <v>11.641904299999998</v>
      </c>
      <c r="J31" s="194" t="str">
        <f t="shared" si="11"/>
        <v>N/A</v>
      </c>
      <c r="K31" s="167" t="str">
        <f>Fisheries!L6</f>
        <v>DPI (2019c)</v>
      </c>
      <c r="L31" s="167" t="str">
        <f>Fisheries!M6</f>
        <v>NSW Department of Primary Industries (2019). Unpublished Internal Wild Caught Landings Estimates 2017-18. Provided May 2019.</v>
      </c>
    </row>
    <row r="32" spans="1:12" x14ac:dyDescent="0.25">
      <c r="A32" s="80" t="s">
        <v>76</v>
      </c>
    </row>
    <row r="33" spans="1:12" ht="16.5" x14ac:dyDescent="0.25">
      <c r="A33" s="68" t="s">
        <v>547</v>
      </c>
      <c r="B33" s="68"/>
      <c r="C33" s="68"/>
      <c r="D33" s="68"/>
      <c r="E33" s="199"/>
      <c r="F33" s="199"/>
      <c r="G33" s="199"/>
      <c r="H33" s="199"/>
      <c r="I33" s="199"/>
      <c r="J33" s="199"/>
    </row>
    <row r="34" spans="1:12" ht="16.5" x14ac:dyDescent="0.25">
      <c r="A34" s="68" t="s">
        <v>508</v>
      </c>
      <c r="B34" s="68"/>
      <c r="C34" s="68"/>
      <c r="D34" s="68"/>
      <c r="E34" s="199"/>
      <c r="F34" s="199"/>
      <c r="G34" s="199"/>
      <c r="H34" s="199"/>
      <c r="I34" s="199"/>
      <c r="J34" s="199"/>
    </row>
    <row r="35" spans="1:12" ht="16.5" x14ac:dyDescent="0.25">
      <c r="A35" s="68" t="s">
        <v>548</v>
      </c>
    </row>
    <row r="36" spans="1:12" ht="16.5" x14ac:dyDescent="0.25">
      <c r="A36" s="113" t="s">
        <v>549</v>
      </c>
    </row>
    <row r="37" spans="1:12" ht="16.5" x14ac:dyDescent="0.25">
      <c r="A37" s="113" t="s">
        <v>515</v>
      </c>
    </row>
    <row r="38" spans="1:12" ht="16.5" x14ac:dyDescent="0.25">
      <c r="A38" s="113" t="s">
        <v>550</v>
      </c>
    </row>
    <row r="39" spans="1:12" x14ac:dyDescent="0.25">
      <c r="A39" s="62"/>
    </row>
    <row r="40" spans="1:12" ht="28.5" x14ac:dyDescent="0.25">
      <c r="A40" s="148" t="s">
        <v>177</v>
      </c>
      <c r="B40" s="148" t="s">
        <v>1</v>
      </c>
      <c r="C40" s="148" t="str">
        <f>C1</f>
        <v>2015-16</v>
      </c>
      <c r="D40" s="148" t="str">
        <f>D1</f>
        <v>2016-17</v>
      </c>
      <c r="E40" s="148" t="str">
        <f>E1</f>
        <v>2017-18</v>
      </c>
      <c r="F40" s="148" t="str">
        <f>F1</f>
        <v>2018-19</v>
      </c>
      <c r="G40" s="148" t="s">
        <v>529</v>
      </c>
      <c r="H40" s="151" t="s">
        <v>131</v>
      </c>
      <c r="I40" s="151"/>
      <c r="J40" s="151" t="s">
        <v>405</v>
      </c>
      <c r="K40" s="152" t="s">
        <v>13</v>
      </c>
      <c r="L40" s="152" t="s">
        <v>14</v>
      </c>
    </row>
    <row r="41" spans="1:12" ht="15" x14ac:dyDescent="0.25">
      <c r="A41" s="152" t="s">
        <v>138</v>
      </c>
      <c r="B41" s="152"/>
      <c r="C41" s="179"/>
      <c r="D41" s="179"/>
      <c r="E41" s="180"/>
      <c r="F41" s="180"/>
      <c r="G41" s="180"/>
      <c r="H41" s="181"/>
      <c r="I41" s="181"/>
      <c r="J41" s="181"/>
      <c r="K41" s="159"/>
      <c r="L41" s="159"/>
    </row>
    <row r="42" spans="1:12" x14ac:dyDescent="0.25">
      <c r="A42" s="160" t="s">
        <v>62</v>
      </c>
      <c r="B42" s="182" t="s">
        <v>20</v>
      </c>
      <c r="C42" s="187">
        <f>Wheat!D3</f>
        <v>2932.741</v>
      </c>
      <c r="D42" s="200">
        <f>Wheat!E3</f>
        <v>3248.4169999999999</v>
      </c>
      <c r="E42" s="192">
        <f>Wheat!F3</f>
        <v>2793.4560000000001</v>
      </c>
      <c r="F42" s="192">
        <f>Wheat!G3</f>
        <v>2381.953</v>
      </c>
      <c r="G42" s="192">
        <f>Wheat!H3</f>
        <v>1900</v>
      </c>
      <c r="H42" s="197">
        <f t="shared" ref="H42:H52" si="12">IF(ISBLANK(G42),"N/A",IF(ISNA(G42/F42-1),"N/A",IF(ISERROR(G42/F42-1),"N/A",G42/F42-1)))</f>
        <v>-0.20233522659767</v>
      </c>
      <c r="I42" s="192">
        <f t="shared" ref="I42:I52" si="13">IF(ISBLANK(G42),"",IF(ISNA(AVERAGE(C42:G42)),"N/A",IF(ISERROR(AVERAGE(C42:G42)),"N/A",AVERAGE(C42:G42))))</f>
        <v>2651.3134</v>
      </c>
      <c r="J42" s="197">
        <f t="shared" ref="J42:J52" si="14">IF(ISBLANK(G42),"",IF(ISNA(G42/AVERAGE(C42:G42)-1),"N/A",IF(ISERROR(G42/AVERAGE(C42:G42)-1),"N/A",G42/AVERAGE(C42:G42)-1)))</f>
        <v>-0.28337404397382826</v>
      </c>
      <c r="K42" s="167" t="str">
        <f>Wheat!L3</f>
        <v>ABARES (2020b)</v>
      </c>
      <c r="L42" s="186" t="str">
        <f>Wheat!M3</f>
        <v>Australian Bureau of Agricultural and Resource Economics and Sciences (2020). Australian Crop Report, September 2020. Last accessed September 2020.</v>
      </c>
    </row>
    <row r="43" spans="1:12" x14ac:dyDescent="0.25">
      <c r="A43" s="160" t="s">
        <v>63</v>
      </c>
      <c r="B43" s="182" t="s">
        <v>20</v>
      </c>
      <c r="C43" s="187">
        <f>Barley!D3</f>
        <v>966.18</v>
      </c>
      <c r="D43" s="200">
        <f>Barley!E3</f>
        <v>1056.3789999999999</v>
      </c>
      <c r="E43" s="192">
        <f>Barley!F3</f>
        <v>763.47</v>
      </c>
      <c r="F43" s="192">
        <f>Barley!G3</f>
        <v>667.93100000000004</v>
      </c>
      <c r="G43" s="192">
        <f>Barley!H3</f>
        <v>580</v>
      </c>
      <c r="H43" s="197">
        <f t="shared" si="12"/>
        <v>-0.13164683178352266</v>
      </c>
      <c r="I43" s="192">
        <f t="shared" si="13"/>
        <v>806.79199999999992</v>
      </c>
      <c r="J43" s="197">
        <f t="shared" si="14"/>
        <v>-0.28110343186347897</v>
      </c>
      <c r="K43" s="167" t="str">
        <f>Barley!L3</f>
        <v>ABARES (2020b)</v>
      </c>
      <c r="L43" s="167" t="str">
        <f>Barley!M3</f>
        <v>Australian Bureau of Agricultural and Resource Economics and Sciences (2020). Australian Crop Report, September 2020. Last accessed September 2020.</v>
      </c>
    </row>
    <row r="44" spans="1:12" x14ac:dyDescent="0.25">
      <c r="A44" s="160" t="s">
        <v>64</v>
      </c>
      <c r="B44" s="182" t="s">
        <v>20</v>
      </c>
      <c r="C44" s="187">
        <f>Rice!D3</f>
        <v>24.721</v>
      </c>
      <c r="D44" s="200">
        <f>Rice!E3</f>
        <v>82.015000000000001</v>
      </c>
      <c r="E44" s="192">
        <f>Rice!F3</f>
        <v>60.055</v>
      </c>
      <c r="F44" s="192">
        <f>Rice!G3</f>
        <v>6.7480000000000002</v>
      </c>
      <c r="G44" s="192">
        <f>Rice!H3</f>
        <v>4.2450000000000001</v>
      </c>
      <c r="H44" s="197">
        <f t="shared" si="12"/>
        <v>-0.37092471843509189</v>
      </c>
      <c r="I44" s="192">
        <f t="shared" si="13"/>
        <v>35.556799999999996</v>
      </c>
      <c r="J44" s="197">
        <f t="shared" si="14"/>
        <v>-0.88061355352562654</v>
      </c>
      <c r="K44" s="167" t="str">
        <f>Rice!L3</f>
        <v>ABARES (2020b)</v>
      </c>
      <c r="L44" s="167" t="str">
        <f>Rice!M3</f>
        <v>Australian Bureau of Agricultural and Resource Economics and Sciences (2020). Australian Crop Report, September 2020. Last accessed September 2020.</v>
      </c>
    </row>
    <row r="45" spans="1:12" x14ac:dyDescent="0.25">
      <c r="A45" s="160" t="s">
        <v>460</v>
      </c>
      <c r="B45" s="182" t="s">
        <v>20</v>
      </c>
      <c r="C45" s="187">
        <f>'Other Coarse Grains'!D3</f>
        <v>474.65099999999995</v>
      </c>
      <c r="D45" s="200">
        <f>'Other Coarse Grains'!E3</f>
        <v>494.57499999999993</v>
      </c>
      <c r="E45" s="192">
        <f>'Other Coarse Grains'!F3</f>
        <v>517.31500000000005</v>
      </c>
      <c r="F45" s="192">
        <f>'Other Coarse Grains'!G3</f>
        <v>527.67500000000007</v>
      </c>
      <c r="G45" s="192">
        <f>'Other Coarse Grains'!H3</f>
        <v>234</v>
      </c>
      <c r="H45" s="197">
        <f t="shared" si="12"/>
        <v>-0.55654522196427725</v>
      </c>
      <c r="I45" s="192">
        <f t="shared" si="13"/>
        <v>449.64319999999998</v>
      </c>
      <c r="J45" s="197">
        <f t="shared" si="14"/>
        <v>-0.47958737060851797</v>
      </c>
      <c r="K45" s="167" t="str">
        <f>'Other Coarse Grains'!L3</f>
        <v>ABARES (2020b)</v>
      </c>
      <c r="L45" s="167" t="str">
        <f>'Other Coarse Grains'!M3</f>
        <v>Australian Bureau of Agricultural and Resource Economics and Sciences (2020). Australian Crop Report, September 2020. Last accessed September 2020.</v>
      </c>
    </row>
    <row r="46" spans="1:12" x14ac:dyDescent="0.25">
      <c r="A46" s="160" t="s">
        <v>66</v>
      </c>
      <c r="B46" s="182" t="s">
        <v>20</v>
      </c>
      <c r="C46" s="187">
        <f>Pulses!D3</f>
        <v>604.577</v>
      </c>
      <c r="D46" s="200">
        <f>Pulses!E3</f>
        <v>616</v>
      </c>
      <c r="E46" s="192">
        <f>Pulses!F3</f>
        <v>682.4</v>
      </c>
      <c r="F46" s="192">
        <f>Pulses!G3</f>
        <v>180.74400000000003</v>
      </c>
      <c r="G46" s="192">
        <f>Pulses!H3</f>
        <v>141</v>
      </c>
      <c r="H46" s="197">
        <f t="shared" si="12"/>
        <v>-0.21989111671756756</v>
      </c>
      <c r="I46" s="192">
        <f t="shared" si="13"/>
        <v>444.94420000000002</v>
      </c>
      <c r="J46" s="197">
        <f t="shared" si="14"/>
        <v>-0.68310633108601038</v>
      </c>
      <c r="K46" s="167" t="str">
        <f>Pulses!L3</f>
        <v>ABARES (2020b)</v>
      </c>
      <c r="L46" s="167" t="str">
        <f>Pulses!M3</f>
        <v>Australian Bureau of Agricultural and Resource Economics and Sciences (2020). Australian Crop Report, September 2020. Last accessed September 2020.</v>
      </c>
    </row>
    <row r="47" spans="1:12" x14ac:dyDescent="0.25">
      <c r="A47" s="160" t="s">
        <v>65</v>
      </c>
      <c r="B47" s="182" t="s">
        <v>20</v>
      </c>
      <c r="C47" s="187">
        <f>Oilseeds!D3</f>
        <v>754.8420000000001</v>
      </c>
      <c r="D47" s="200">
        <f>Oilseeds!E3</f>
        <v>1174.6209999999999</v>
      </c>
      <c r="E47" s="192">
        <f>Oilseeds!F3</f>
        <v>1244.5119999999999</v>
      </c>
      <c r="F47" s="192">
        <f>Oilseeds!G3</f>
        <v>645.79200000000014</v>
      </c>
      <c r="G47" s="192">
        <f>Oilseeds!H3</f>
        <v>309.22500000000002</v>
      </c>
      <c r="H47" s="197">
        <f t="shared" si="12"/>
        <v>-0.52116935483870974</v>
      </c>
      <c r="I47" s="192">
        <f t="shared" si="13"/>
        <v>825.79840000000002</v>
      </c>
      <c r="J47" s="197">
        <f t="shared" si="14"/>
        <v>-0.62554420061845595</v>
      </c>
      <c r="K47" s="167" t="str">
        <f>Oilseeds!L3</f>
        <v>ABARES (2020b)</v>
      </c>
      <c r="L47" s="167" t="str">
        <f>Oilseeds!M3</f>
        <v>Australian Bureau of Agricultural and Resource Economics and Sciences (2020). Australian Crop Report, September 2020. Last accessed September 2020.</v>
      </c>
    </row>
    <row r="48" spans="1:12" x14ac:dyDescent="0.25">
      <c r="A48" s="160" t="s">
        <v>113</v>
      </c>
      <c r="B48" s="182" t="s">
        <v>20</v>
      </c>
      <c r="C48" s="187">
        <f>'Cotton Lint'!D3</f>
        <v>163</v>
      </c>
      <c r="D48" s="200">
        <f>'Cotton Lint'!E3</f>
        <v>370</v>
      </c>
      <c r="E48" s="192">
        <f>'Cotton Lint'!F3</f>
        <v>350.5</v>
      </c>
      <c r="F48" s="192">
        <f>'Cotton Lint'!G3</f>
        <v>226.8</v>
      </c>
      <c r="G48" s="192">
        <f>'Cotton Lint'!H3</f>
        <v>42.225000000000001</v>
      </c>
      <c r="H48" s="197">
        <f t="shared" si="12"/>
        <v>-0.81382275132275139</v>
      </c>
      <c r="I48" s="192">
        <f t="shared" si="13"/>
        <v>230.50499999999997</v>
      </c>
      <c r="J48" s="197">
        <f t="shared" si="14"/>
        <v>-0.81681525346521766</v>
      </c>
      <c r="K48" s="167" t="str">
        <f>'Cotton Lint'!L3</f>
        <v>ABARES (2020b)</v>
      </c>
      <c r="L48" s="167" t="str">
        <f>'Cotton Lint'!M3</f>
        <v>Australian Bureau of Agricultural and Resource Economics and Sciences (2020). Australian Crop Report, September 2020. Last accessed September 2020.</v>
      </c>
    </row>
    <row r="49" spans="1:12" x14ac:dyDescent="0.25">
      <c r="A49" s="160" t="s">
        <v>67</v>
      </c>
      <c r="B49" s="182" t="s">
        <v>20</v>
      </c>
      <c r="C49" s="187">
        <f>Sugarcane!D3</f>
        <v>15.936999999999999</v>
      </c>
      <c r="D49" s="200">
        <f>Sugarcane!E3</f>
        <v>16.062999999999999</v>
      </c>
      <c r="E49" s="192">
        <f>Sugarcane!F3</f>
        <v>15.558</v>
      </c>
      <c r="F49" s="192">
        <f>Sugarcane!G3</f>
        <v>16.207999999999998</v>
      </c>
      <c r="G49" s="192">
        <f>Sugarcane!H3</f>
        <v>14.353999999999999</v>
      </c>
      <c r="H49" s="197">
        <f t="shared" si="12"/>
        <v>-0.11438795656465939</v>
      </c>
      <c r="I49" s="192">
        <f t="shared" si="13"/>
        <v>15.624000000000001</v>
      </c>
      <c r="J49" s="197">
        <f t="shared" si="14"/>
        <v>-8.1285202252944222E-2</v>
      </c>
      <c r="K49" s="167" t="str">
        <f>Sugarcane!L3</f>
        <v>ASMC (2019)</v>
      </c>
      <c r="L49" s="167" t="str">
        <f>Sugarcane!M3</f>
        <v>Australian Sugar Milling Council (2020). Sugar cane statistics. Last accessed September 2020.</v>
      </c>
    </row>
    <row r="50" spans="1:12" ht="15" x14ac:dyDescent="0.25">
      <c r="A50" s="152" t="s">
        <v>121</v>
      </c>
      <c r="B50" s="152"/>
      <c r="C50" s="188"/>
      <c r="D50" s="188"/>
      <c r="E50" s="190"/>
      <c r="F50" s="190"/>
      <c r="G50" s="190"/>
      <c r="H50" s="181"/>
      <c r="I50" s="190" t="str">
        <f t="shared" si="13"/>
        <v/>
      </c>
      <c r="J50" s="181" t="str">
        <f t="shared" si="14"/>
        <v/>
      </c>
      <c r="K50" s="167"/>
      <c r="L50" s="167"/>
    </row>
    <row r="51" spans="1:12" x14ac:dyDescent="0.25">
      <c r="A51" s="160" t="s">
        <v>123</v>
      </c>
      <c r="B51" s="182" t="s">
        <v>20</v>
      </c>
      <c r="C51" s="187">
        <f>Forestry!D5</f>
        <v>307.10000000000002</v>
      </c>
      <c r="D51" s="187">
        <f>Forestry!E5</f>
        <v>307.10000000000002</v>
      </c>
      <c r="E51" s="192">
        <f>Forestry!F5</f>
        <v>306</v>
      </c>
      <c r="F51" s="192">
        <f>Forestry!G5</f>
        <v>306</v>
      </c>
      <c r="G51" s="193" t="str">
        <f>Forestry!H5</f>
        <v>N/A</v>
      </c>
      <c r="H51" s="194" t="str">
        <f t="shared" si="12"/>
        <v>N/A</v>
      </c>
      <c r="I51" s="192">
        <f t="shared" si="13"/>
        <v>306.55</v>
      </c>
      <c r="J51" s="194" t="str">
        <f t="shared" si="14"/>
        <v>N/A</v>
      </c>
      <c r="K51" s="167" t="str">
        <f>Forestry!L5</f>
        <v>ABARES (2020c)</v>
      </c>
      <c r="L51" s="167" t="str">
        <f>Forestry!M5</f>
        <v>Australian Bureau of Agricultural and Resource Economics and Sciences (2020). Australian Forest and Wood Product Statistics September – December 2019. Last accessed July 2020.</v>
      </c>
    </row>
    <row r="52" spans="1:12" x14ac:dyDescent="0.25">
      <c r="A52" s="160" t="s">
        <v>122</v>
      </c>
      <c r="B52" s="182" t="s">
        <v>20</v>
      </c>
      <c r="C52" s="187">
        <f>Forestry!D6</f>
        <v>87.1</v>
      </c>
      <c r="D52" s="187">
        <f>Forestry!E6</f>
        <v>87.1</v>
      </c>
      <c r="E52" s="192">
        <f>Forestry!F6</f>
        <v>87.1</v>
      </c>
      <c r="F52" s="192">
        <f>Forestry!G6</f>
        <v>87.1</v>
      </c>
      <c r="G52" s="193" t="str">
        <f>Forestry!H6</f>
        <v>N/A</v>
      </c>
      <c r="H52" s="194" t="str">
        <f t="shared" si="12"/>
        <v>N/A</v>
      </c>
      <c r="I52" s="192">
        <f t="shared" si="13"/>
        <v>87.1</v>
      </c>
      <c r="J52" s="194" t="str">
        <f t="shared" si="14"/>
        <v>N/A</v>
      </c>
      <c r="K52" s="167" t="str">
        <f>Forestry!L6</f>
        <v>ABARES (2020c)</v>
      </c>
      <c r="L52" s="167" t="str">
        <f>Forestry!M6</f>
        <v>Australian Bureau of Agricultural and Resource Economics and Sciences (2020). Australian Forest and Wood Product Statistics September – December 2019. Last accessed July 2020.</v>
      </c>
    </row>
    <row r="53" spans="1:12" x14ac:dyDescent="0.25">
      <c r="A53" s="80" t="s">
        <v>76</v>
      </c>
    </row>
    <row r="54" spans="1:12" ht="16.5" x14ac:dyDescent="0.25">
      <c r="A54" s="68" t="s">
        <v>551</v>
      </c>
    </row>
    <row r="55" spans="1:12" ht="16.5" x14ac:dyDescent="0.25">
      <c r="A55" s="113" t="s">
        <v>549</v>
      </c>
    </row>
    <row r="58" spans="1:12" ht="28.5" x14ac:dyDescent="0.25">
      <c r="A58" s="148" t="s">
        <v>178</v>
      </c>
      <c r="B58" s="148" t="s">
        <v>1</v>
      </c>
      <c r="C58" s="148" t="str">
        <f t="shared" ref="C58:F58" si="15">C1</f>
        <v>2015-16</v>
      </c>
      <c r="D58" s="148" t="str">
        <f t="shared" si="15"/>
        <v>2016-17</v>
      </c>
      <c r="E58" s="148" t="str">
        <f t="shared" si="15"/>
        <v>2017-18</v>
      </c>
      <c r="F58" s="148" t="str">
        <f t="shared" si="15"/>
        <v>2018-19</v>
      </c>
      <c r="G58" s="148" t="s">
        <v>529</v>
      </c>
      <c r="H58" s="151" t="s">
        <v>131</v>
      </c>
      <c r="I58" s="151"/>
      <c r="J58" s="151" t="s">
        <v>405</v>
      </c>
      <c r="K58" s="152" t="s">
        <v>13</v>
      </c>
      <c r="L58" s="152" t="s">
        <v>14</v>
      </c>
    </row>
    <row r="59" spans="1:12" ht="15" x14ac:dyDescent="0.25">
      <c r="A59" s="170" t="s">
        <v>140</v>
      </c>
      <c r="B59" s="152"/>
      <c r="C59" s="188"/>
      <c r="D59" s="188"/>
      <c r="E59" s="190"/>
      <c r="F59" s="190"/>
      <c r="G59" s="190"/>
      <c r="H59" s="181"/>
      <c r="I59" s="181"/>
      <c r="J59" s="181"/>
      <c r="K59" s="167"/>
      <c r="L59" s="167"/>
    </row>
    <row r="60" spans="1:12" x14ac:dyDescent="0.25">
      <c r="A60" s="160" t="s">
        <v>117</v>
      </c>
      <c r="B60" s="182" t="s">
        <v>38</v>
      </c>
      <c r="C60" s="187">
        <f>Beef!D4</f>
        <v>4997.7004100000004</v>
      </c>
      <c r="D60" s="187">
        <f>Beef!E4</f>
        <v>5287.1658899999993</v>
      </c>
      <c r="E60" s="187">
        <f>Beef!F4</f>
        <v>4727.0546199999999</v>
      </c>
      <c r="F60" s="187">
        <f>Beef!G4</f>
        <v>3780.3457799999996</v>
      </c>
      <c r="G60" s="193" t="str">
        <f>Beef!H4</f>
        <v>N/A</v>
      </c>
      <c r="H60" s="194" t="str">
        <f>Beef!I4</f>
        <v>N/A</v>
      </c>
      <c r="I60" s="194"/>
      <c r="J60" s="194" t="str">
        <f>Beef!K4</f>
        <v>N/A</v>
      </c>
      <c r="K60" s="167" t="str">
        <f>Beef!L4</f>
        <v>MLA (2019a)</v>
      </c>
      <c r="L60" s="167" t="str">
        <f>Beef!M4</f>
        <v>Meat and Livestock Australia (2020). Market Information and Statistics Database Custom Report. Last accessed September 2020.</v>
      </c>
    </row>
    <row r="61" spans="1:12" x14ac:dyDescent="0.25">
      <c r="A61" s="160" t="s">
        <v>173</v>
      </c>
      <c r="B61" s="182" t="s">
        <v>97</v>
      </c>
      <c r="C61" s="187">
        <f>'Sheep Meat'!D3</f>
        <v>25.968193850000002</v>
      </c>
      <c r="D61" s="187">
        <f>'Sheep Meat'!E3</f>
        <v>26.928532090000001</v>
      </c>
      <c r="E61" s="187">
        <f>'Sheep Meat'!F3</f>
        <v>25.222087399999999</v>
      </c>
      <c r="F61" s="187">
        <f>'Sheep Meat'!G3</f>
        <v>22.36641625</v>
      </c>
      <c r="G61" s="193" t="str">
        <f>'Sheep Meat'!H3</f>
        <v>N/A</v>
      </c>
      <c r="H61" s="194" t="str">
        <f>'Sheep Meat'!I3</f>
        <v>N/A</v>
      </c>
      <c r="I61" s="194"/>
      <c r="J61" s="194" t="str">
        <f>'Sheep Meat'!K3</f>
        <v>N/A</v>
      </c>
      <c r="K61" s="167" t="str">
        <f>'Sheep Meat'!L3</f>
        <v>ABS (2020c)</v>
      </c>
      <c r="L61" s="167" t="str">
        <f>'Sheep Meat'!M3</f>
        <v>Australian Bureau of Statistics (2020). 7121.0 Agricultural Commodities Produced, Australia 2018-19. Last accessed September 2020.</v>
      </c>
    </row>
    <row r="62" spans="1:12" x14ac:dyDescent="0.25">
      <c r="A62" s="160" t="s">
        <v>174</v>
      </c>
      <c r="B62" s="182" t="s">
        <v>97</v>
      </c>
      <c r="C62" s="187">
        <f>'Sheep Meat'!D4</f>
        <v>4.7303168700000002</v>
      </c>
      <c r="D62" s="187">
        <f>'Sheep Meat'!E4</f>
        <v>5.4128361799999993</v>
      </c>
      <c r="E62" s="187">
        <f>'Sheep Meat'!F4</f>
        <v>5.0678564599999998</v>
      </c>
      <c r="F62" s="187">
        <f>'Sheep Meat'!G4</f>
        <v>4.2471460599999995</v>
      </c>
      <c r="G62" s="193" t="str">
        <f>'Sheep Meat'!H4</f>
        <v>N/A</v>
      </c>
      <c r="H62" s="194" t="str">
        <f>'Sheep Meat'!I4</f>
        <v>N/A</v>
      </c>
      <c r="I62" s="194"/>
      <c r="J62" s="194" t="str">
        <f>'Sheep Meat'!K4</f>
        <v>N/A</v>
      </c>
      <c r="K62" s="167" t="str">
        <f>'Sheep Meat'!L4</f>
        <v>ABS (2020c)</v>
      </c>
      <c r="L62" s="167" t="str">
        <f>'Sheep Meat'!M4</f>
        <v>Australian Bureau of Statistics (2020). 7121.0 Agricultural Commodities Produced, Australia 2018-19. Last accessed September 2020.</v>
      </c>
    </row>
    <row r="63" spans="1:12" x14ac:dyDescent="0.25">
      <c r="A63" s="160" t="s">
        <v>175</v>
      </c>
      <c r="B63" s="182" t="s">
        <v>97</v>
      </c>
      <c r="C63" s="187">
        <f>Wool!D4</f>
        <v>9.8735312400000002</v>
      </c>
      <c r="D63" s="187">
        <f>Wool!E4</f>
        <v>10.01958374</v>
      </c>
      <c r="E63" s="187">
        <f>Wool!F4</f>
        <v>9.8724136500000004</v>
      </c>
      <c r="F63" s="187">
        <f>Wool!G4</f>
        <v>9.4367654900000009</v>
      </c>
      <c r="G63" s="193" t="str">
        <f>Wool!H4</f>
        <v>N/A</v>
      </c>
      <c r="H63" s="194" t="str">
        <f>Wool!I4</f>
        <v>N/A</v>
      </c>
      <c r="I63" s="194"/>
      <c r="J63" s="194" t="str">
        <f>Wool!K4</f>
        <v>N/A</v>
      </c>
      <c r="K63" s="167" t="str">
        <f>Wool!L4</f>
        <v>ABS (2020c)</v>
      </c>
      <c r="L63" s="167" t="str">
        <f>Wool!M4</f>
        <v>Australian Bureau of Statistics (2020). 7121.0 Agricultural Commodities Produced, Australia 2018-19. Last accessed September 2020.</v>
      </c>
    </row>
    <row r="64" spans="1:12" x14ac:dyDescent="0.25">
      <c r="A64" s="160" t="s">
        <v>71</v>
      </c>
      <c r="B64" s="182" t="s">
        <v>38</v>
      </c>
      <c r="C64" s="187">
        <f>Pork!D3</f>
        <v>488.25164000000001</v>
      </c>
      <c r="D64" s="187">
        <f>Pork!E3</f>
        <v>512.38887999999997</v>
      </c>
      <c r="E64" s="187">
        <f>Pork!F3</f>
        <v>462.55353000000002</v>
      </c>
      <c r="F64" s="187">
        <f>Pork!G3</f>
        <v>443.42899999999997</v>
      </c>
      <c r="G64" s="193" t="str">
        <f>Pork!H3</f>
        <v>N/A</v>
      </c>
      <c r="H64" s="194" t="str">
        <f>Pork!I3</f>
        <v>N/A</v>
      </c>
      <c r="I64" s="194"/>
      <c r="J64" s="194" t="str">
        <f>Pork!K3</f>
        <v>N/A</v>
      </c>
      <c r="K64" s="167" t="str">
        <f>Pork!L3</f>
        <v>ABS (2020c)</v>
      </c>
      <c r="L64" s="167" t="str">
        <f>Pork!M3</f>
        <v>Australian Bureau of Statistics (2020). 7121.0 Agricultural Commodities Produced, Australia 2018-19. Last accessed September 2020.</v>
      </c>
    </row>
    <row r="65" spans="1:12" x14ac:dyDescent="0.25">
      <c r="A65" s="160" t="s">
        <v>180</v>
      </c>
      <c r="B65" s="182" t="s">
        <v>97</v>
      </c>
      <c r="C65" s="187">
        <f>Poultry!D3</f>
        <v>30.10790287</v>
      </c>
      <c r="D65" s="187">
        <f>Poultry!E3</f>
        <v>32.877467660000001</v>
      </c>
      <c r="E65" s="187">
        <f>Poultry!F3</f>
        <v>39.370670390000001</v>
      </c>
      <c r="F65" s="187">
        <f>Poultry!G3</f>
        <v>34.195003540000002</v>
      </c>
      <c r="G65" s="193" t="str">
        <f>Poultry!H3</f>
        <v>N/A</v>
      </c>
      <c r="H65" s="194" t="str">
        <f>Poultry!I3</f>
        <v>N/A</v>
      </c>
      <c r="I65" s="194"/>
      <c r="J65" s="194" t="str">
        <f>Poultry!K3</f>
        <v>N/A</v>
      </c>
      <c r="K65" s="167" t="str">
        <f>Poultry!L3</f>
        <v>ABS (2020c)</v>
      </c>
      <c r="L65" s="167" t="str">
        <f>Poultry!M3</f>
        <v>Australian Bureau of Statistics (2020). 7121.0 Agricultural Commodities Produced, Australia 2018-19. Last accessed September 2020.</v>
      </c>
    </row>
    <row r="66" spans="1:12" x14ac:dyDescent="0.25">
      <c r="A66" s="160" t="s">
        <v>179</v>
      </c>
      <c r="B66" s="182" t="s">
        <v>97</v>
      </c>
      <c r="C66" s="187">
        <f>Eggs!D3</f>
        <v>4.90573441</v>
      </c>
      <c r="D66" s="187">
        <f>Eggs!E3</f>
        <v>4.9843944900000006</v>
      </c>
      <c r="E66" s="187">
        <f>Eggs!F3</f>
        <v>6.6055079000000001</v>
      </c>
      <c r="F66" s="187">
        <f>Eggs!G3</f>
        <v>5.6959493599999993</v>
      </c>
      <c r="G66" s="193" t="str">
        <f>Eggs!H3</f>
        <v>N/A</v>
      </c>
      <c r="H66" s="194" t="str">
        <f>Eggs!I3</f>
        <v>N/A</v>
      </c>
      <c r="I66" s="194"/>
      <c r="J66" s="194" t="str">
        <f>Eggs!K3</f>
        <v>N/A</v>
      </c>
      <c r="K66" s="167" t="str">
        <f>Eggs!L3</f>
        <v>ABS (2020c)</v>
      </c>
      <c r="L66" s="167" t="str">
        <f>Eggs!M3</f>
        <v>Australian Bureau of Statistics (2020). 7121.0 Agricultural Commodities Produced, Australia 2018-19. Last accessed September 2020.</v>
      </c>
    </row>
    <row r="67" spans="1:12" x14ac:dyDescent="0.25">
      <c r="A67" s="160" t="s">
        <v>184</v>
      </c>
      <c r="B67" s="182" t="s">
        <v>38</v>
      </c>
      <c r="C67" s="187">
        <f>Milk!D3</f>
        <v>323.14759000000004</v>
      </c>
      <c r="D67" s="187">
        <f>Milk!E3</f>
        <v>294.89204999999998</v>
      </c>
      <c r="E67" s="187">
        <f>Milk!F3</f>
        <v>301.50328999999999</v>
      </c>
      <c r="F67" s="187">
        <f>Milk!G3</f>
        <v>262.70961</v>
      </c>
      <c r="G67" s="193" t="str">
        <f>Milk!H3</f>
        <v>N/A</v>
      </c>
      <c r="H67" s="194" t="str">
        <f>Milk!I3</f>
        <v>N/A</v>
      </c>
      <c r="I67" s="194"/>
      <c r="J67" s="194" t="str">
        <f>Milk!K3</f>
        <v>N/A</v>
      </c>
      <c r="K67" s="167" t="str">
        <f>Milk!L3</f>
        <v>ABS (2020c)</v>
      </c>
      <c r="L67" s="167" t="str">
        <f>Milk!M3</f>
        <v>Australian Bureau of Statistics (2020). 7121.0 Agricultural Commodities Produced, Australia 2018-19. Last accessed September 2020.</v>
      </c>
    </row>
    <row r="68" spans="1:12" x14ac:dyDescent="0.25">
      <c r="A68" s="160" t="s">
        <v>169</v>
      </c>
      <c r="B68" s="182" t="s">
        <v>38</v>
      </c>
      <c r="C68" s="187">
        <f>Milk!D4</f>
        <v>181.88028</v>
      </c>
      <c r="D68" s="187">
        <f>Milk!E4</f>
        <v>164.11415</v>
      </c>
      <c r="E68" s="187">
        <f>Milk!F4</f>
        <v>166.3784</v>
      </c>
      <c r="F68" s="187">
        <f>Milk!G4</f>
        <v>148.55000000000001</v>
      </c>
      <c r="G68" s="193" t="str">
        <f>Milk!H4</f>
        <v>N/A</v>
      </c>
      <c r="H68" s="194" t="str">
        <f>Milk!I4</f>
        <v>N/A</v>
      </c>
      <c r="I68" s="194"/>
      <c r="J68" s="194" t="str">
        <f>Milk!K4</f>
        <v>N/A</v>
      </c>
      <c r="K68" s="167" t="str">
        <f>Milk!L4</f>
        <v>ABS (2020c)</v>
      </c>
      <c r="L68" s="167" t="str">
        <f>Milk!M4</f>
        <v>Australian Bureau of Statistics (2020). 7121.0 Agricultural Commodities Produced, Australia 2018-19. Last accessed September 2020.</v>
      </c>
    </row>
    <row r="69" spans="1:12" x14ac:dyDescent="0.25">
      <c r="A69" s="80" t="s">
        <v>76</v>
      </c>
    </row>
    <row r="70" spans="1:12" ht="16.5" x14ac:dyDescent="0.25">
      <c r="A70" s="113" t="s">
        <v>549</v>
      </c>
    </row>
  </sheetData>
  <conditionalFormatting sqref="C41:L41 A59:L68 A2:L31 A41:B50 J42:L52 C42:H52 I42:I50">
    <cfRule type="expression" dxfId="48" priority="19">
      <formula>MOD(ROW(),2)=0</formula>
    </cfRule>
  </conditionalFormatting>
  <conditionalFormatting sqref="B12:B16">
    <cfRule type="expression" dxfId="47" priority="15">
      <formula>MOD(ROW(),2)=0</formula>
    </cfRule>
  </conditionalFormatting>
  <conditionalFormatting sqref="A51:A52">
    <cfRule type="expression" dxfId="46" priority="12">
      <formula>MOD(ROW(),2)=0</formula>
    </cfRule>
  </conditionalFormatting>
  <conditionalFormatting sqref="B51:B52">
    <cfRule type="expression" dxfId="45" priority="10">
      <formula>MOD(ROW(),2)=0</formula>
    </cfRule>
  </conditionalFormatting>
  <conditionalFormatting sqref="B51:B52">
    <cfRule type="expression" dxfId="44" priority="9">
      <formula>MOD(ROW(),2)=0</formula>
    </cfRule>
  </conditionalFormatting>
  <conditionalFormatting sqref="I51:I52">
    <cfRule type="expression" dxfId="43" priority="1">
      <formula>MOD(ROW(),2)=0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sheetPr>
  <dimension ref="A1:L33"/>
  <sheetViews>
    <sheetView workbookViewId="0">
      <selection activeCell="L20" sqref="L20"/>
    </sheetView>
  </sheetViews>
  <sheetFormatPr defaultRowHeight="15" x14ac:dyDescent="0.25"/>
  <cols>
    <col min="1" max="1" width="42.5703125" style="4" customWidth="1"/>
    <col min="2" max="2" width="12.140625" style="4" customWidth="1"/>
    <col min="3" max="5" width="9.5703125" style="4" bestFit="1" customWidth="1"/>
    <col min="6" max="7" width="9.5703125" style="4" customWidth="1"/>
    <col min="8" max="10" width="14.5703125" style="4" customWidth="1"/>
    <col min="11" max="11" width="36.5703125" bestFit="1" customWidth="1"/>
    <col min="12" max="12" width="187.7109375" bestFit="1" customWidth="1"/>
  </cols>
  <sheetData>
    <row r="1" spans="1:12" ht="28.5" x14ac:dyDescent="0.25">
      <c r="A1" s="148" t="s">
        <v>276</v>
      </c>
      <c r="B1" s="148" t="s">
        <v>1</v>
      </c>
      <c r="C1" s="148" t="str">
        <f>'Output Table'!C1</f>
        <v>2015-16</v>
      </c>
      <c r="D1" s="148" t="str">
        <f>'Output Table'!D1</f>
        <v>2016-17</v>
      </c>
      <c r="E1" s="148" t="str">
        <f>'Output Table'!E1</f>
        <v>2017-18</v>
      </c>
      <c r="F1" s="148" t="str">
        <f>'Output Table'!F1</f>
        <v>2018-19</v>
      </c>
      <c r="G1" s="148" t="s">
        <v>529</v>
      </c>
      <c r="H1" s="150" t="s">
        <v>131</v>
      </c>
      <c r="I1" s="151" t="s">
        <v>410</v>
      </c>
      <c r="J1" s="150" t="s">
        <v>405</v>
      </c>
      <c r="K1" s="152" t="s">
        <v>13</v>
      </c>
      <c r="L1" s="152" t="s">
        <v>14</v>
      </c>
    </row>
    <row r="2" spans="1:12" x14ac:dyDescent="0.25">
      <c r="A2" s="152" t="s">
        <v>275</v>
      </c>
      <c r="B2" s="152"/>
      <c r="C2" s="179"/>
      <c r="D2" s="179"/>
      <c r="E2" s="201"/>
      <c r="F2" s="201"/>
      <c r="G2" s="201"/>
      <c r="H2" s="202"/>
      <c r="I2" s="202"/>
      <c r="J2" s="202"/>
      <c r="K2" s="159"/>
      <c r="L2" s="159"/>
    </row>
    <row r="3" spans="1:12" x14ac:dyDescent="0.25">
      <c r="A3" s="160" t="s">
        <v>62</v>
      </c>
      <c r="B3" s="182" t="s">
        <v>11</v>
      </c>
      <c r="C3" s="187">
        <f>Wheat!D6</f>
        <v>277.00400000000002</v>
      </c>
      <c r="D3" s="200">
        <f>Wheat!E6</f>
        <v>231.49299999999999</v>
      </c>
      <c r="E3" s="200">
        <f>Wheat!F6</f>
        <v>271.95299999999997</v>
      </c>
      <c r="F3" s="200">
        <f>Wheat!G6</f>
        <v>351.59199999999998</v>
      </c>
      <c r="G3" s="200">
        <f>Wheat!H6</f>
        <v>331.73099999999999</v>
      </c>
      <c r="H3" s="166">
        <f t="shared" ref="H3:H10" si="0">IF(ISBLANK(F3),"N/A",IF(ISNA(F3/E3-1),"N/A",IF(ISERROR(F3/E3-1),"N/A",F3/E3-1)))</f>
        <v>0.29284104238600062</v>
      </c>
      <c r="I3" s="165">
        <f t="shared" ref="I3:I20" si="1">IF(ISBLANK(F3),"",IF(ISNA(AVERAGE(C3:F3)),"N/A",IF(ISERROR(AVERAGE(C3:F3)-1),"N/A",AVERAGE(C3:F3))))</f>
        <v>283.01049999999998</v>
      </c>
      <c r="J3" s="166">
        <f t="shared" ref="J3:J10" si="2">IF(ISBLANK(F3),"",IF(ISNA(F3/AVERAGE(C3:F3)-1),"N/A",IF(ISERROR(F3/AVERAGE(C3:F3)-1),"N/A",F3/AVERAGE(C3:F3)-1)))</f>
        <v>0.24232846484494397</v>
      </c>
      <c r="K3" s="200" t="str">
        <f>Wheat!L6</f>
        <v>ABARES (2020a)</v>
      </c>
      <c r="L3" s="200" t="str">
        <f>Wheat!M6</f>
        <v xml:space="preserve">Australian Bureau of Agricultural and Resource Economics and Sciences (2020). Agricultural Commodities, September 2020. Last accessed September 2020. </v>
      </c>
    </row>
    <row r="4" spans="1:12" x14ac:dyDescent="0.25">
      <c r="A4" s="160" t="s">
        <v>63</v>
      </c>
      <c r="B4" s="182" t="s">
        <v>11</v>
      </c>
      <c r="C4" s="187">
        <f>Barley!D6</f>
        <v>253.16900000000001</v>
      </c>
      <c r="D4" s="200">
        <f>Barley!E6</f>
        <v>196.78800000000001</v>
      </c>
      <c r="E4" s="200">
        <f>Barley!F6</f>
        <v>246.46299999999999</v>
      </c>
      <c r="F4" s="200">
        <f>Barley!G6</f>
        <v>341.726</v>
      </c>
      <c r="G4" s="200">
        <f>Barley!H6</f>
        <v>270.19900000000001</v>
      </c>
      <c r="H4" s="166">
        <f t="shared" si="0"/>
        <v>0.38652049191967963</v>
      </c>
      <c r="I4" s="165">
        <f t="shared" si="1"/>
        <v>259.53649999999999</v>
      </c>
      <c r="J4" s="166">
        <f t="shared" si="2"/>
        <v>0.31667800097481469</v>
      </c>
      <c r="K4" s="200" t="str">
        <f>Barley!L6</f>
        <v>ABARES (2020a)</v>
      </c>
      <c r="L4" s="200" t="str">
        <f>Barley!M6</f>
        <v xml:space="preserve">Australian Bureau of Agricultural and Resource Economics and Sciences (2020). Agricultural Commodities, September 2020. Last accessed September 2020. </v>
      </c>
    </row>
    <row r="5" spans="1:12" x14ac:dyDescent="0.25">
      <c r="A5" s="160" t="s">
        <v>64</v>
      </c>
      <c r="B5" s="182" t="s">
        <v>11</v>
      </c>
      <c r="C5" s="187">
        <f>Rice!D6</f>
        <v>418.91</v>
      </c>
      <c r="D5" s="200">
        <f>Rice!E6</f>
        <v>312.69</v>
      </c>
      <c r="E5" s="200">
        <f>Rice!F6</f>
        <v>386.93</v>
      </c>
      <c r="F5" s="200">
        <f>Rice!G6</f>
        <v>513.37</v>
      </c>
      <c r="G5" s="200">
        <f>Rice!H6</f>
        <v>750</v>
      </c>
      <c r="H5" s="166">
        <f t="shared" si="0"/>
        <v>0.32677745328612406</v>
      </c>
      <c r="I5" s="165">
        <f t="shared" si="1"/>
        <v>407.97500000000002</v>
      </c>
      <c r="J5" s="166">
        <f t="shared" si="2"/>
        <v>0.25833690789876829</v>
      </c>
      <c r="K5" s="200" t="str">
        <f>Rice!L6</f>
        <v>ABARES (2020a)</v>
      </c>
      <c r="L5" s="200" t="str">
        <f>Rice!M6</f>
        <v xml:space="preserve">Australian Bureau of Agricultural and Resource Economics and Sciences (2020). Agricultural Commodities, September 2020. Last accessed September 2020. </v>
      </c>
    </row>
    <row r="6" spans="1:12" x14ac:dyDescent="0.25">
      <c r="A6" s="160" t="s">
        <v>460</v>
      </c>
      <c r="B6" s="182" t="s">
        <v>11</v>
      </c>
      <c r="C6" s="187">
        <f>'Other Coarse Grains'!D6</f>
        <v>288.62074999999999</v>
      </c>
      <c r="D6" s="200">
        <f>'Other Coarse Grains'!E6</f>
        <v>244.59049999999999</v>
      </c>
      <c r="E6" s="200">
        <f>'Other Coarse Grains'!F6</f>
        <v>276.31874999999997</v>
      </c>
      <c r="F6" s="200">
        <f>'Other Coarse Grains'!G6</f>
        <v>376.21775000000002</v>
      </c>
      <c r="G6" s="200">
        <f>'Other Coarse Grains'!H6</f>
        <v>382.32100000000003</v>
      </c>
      <c r="H6" s="166">
        <f t="shared" si="0"/>
        <v>0.36153536450204715</v>
      </c>
      <c r="I6" s="165">
        <f t="shared" si="1"/>
        <v>296.4369375</v>
      </c>
      <c r="J6" s="166">
        <f t="shared" si="2"/>
        <v>0.26913249466423195</v>
      </c>
      <c r="K6" s="200" t="str">
        <f>'Other Coarse Grains'!L6</f>
        <v>ABARES (2020a)</v>
      </c>
      <c r="L6" s="200" t="str">
        <f>'Other Coarse Grains'!M6</f>
        <v xml:space="preserve">Australian Bureau of Agricultural and Resource Economics and Sciences (2020). Agricultural Commodities, September 2020. Last accessed September 2020. </v>
      </c>
    </row>
    <row r="7" spans="1:12" x14ac:dyDescent="0.25">
      <c r="A7" s="160" t="s">
        <v>463</v>
      </c>
      <c r="B7" s="182" t="s">
        <v>11</v>
      </c>
      <c r="C7" s="187">
        <f>Pulses!D6</f>
        <v>783.56100000000004</v>
      </c>
      <c r="D7" s="200">
        <f>Pulses!E6</f>
        <v>832.61400000000003</v>
      </c>
      <c r="E7" s="200">
        <f>Pulses!F6</f>
        <v>651.35900000000004</v>
      </c>
      <c r="F7" s="200">
        <f>Pulses!G6</f>
        <v>1336.9159999999999</v>
      </c>
      <c r="G7" s="200">
        <f>Pulses!H6</f>
        <v>782.36099999999999</v>
      </c>
      <c r="H7" s="166">
        <f t="shared" si="0"/>
        <v>1.0525025370034036</v>
      </c>
      <c r="I7" s="165">
        <f t="shared" si="1"/>
        <v>901.11249999999995</v>
      </c>
      <c r="J7" s="166">
        <f t="shared" si="2"/>
        <v>0.48362829280472752</v>
      </c>
      <c r="K7" s="200" t="str">
        <f>Pulses!L6</f>
        <v>ABARES (2020a)</v>
      </c>
      <c r="L7" s="200" t="str">
        <f>Pulses!M6</f>
        <v xml:space="preserve">Australian Bureau of Agricultural and Resource Economics and Sciences (2020). Agricultural Commodities, September 2020. Last accessed September 2020. </v>
      </c>
    </row>
    <row r="8" spans="1:12" x14ac:dyDescent="0.25">
      <c r="A8" s="160" t="s">
        <v>256</v>
      </c>
      <c r="B8" s="182" t="s">
        <v>11</v>
      </c>
      <c r="C8" s="187">
        <f>Oilseeds!D6</f>
        <v>531.67899999999997</v>
      </c>
      <c r="D8" s="200">
        <f>Oilseeds!E6</f>
        <v>559.226</v>
      </c>
      <c r="E8" s="200">
        <f>Oilseeds!F6</f>
        <v>539.11599999999999</v>
      </c>
      <c r="F8" s="200">
        <f>Oilseeds!G6</f>
        <v>573.82399999999996</v>
      </c>
      <c r="G8" s="200">
        <f>Oilseeds!H6</f>
        <v>620</v>
      </c>
      <c r="H8" s="166">
        <f t="shared" si="0"/>
        <v>6.4379465643757516E-2</v>
      </c>
      <c r="I8" s="165">
        <f t="shared" si="1"/>
        <v>550.96124999999995</v>
      </c>
      <c r="J8" s="166">
        <f t="shared" si="2"/>
        <v>4.1496112476149705E-2</v>
      </c>
      <c r="K8" s="200" t="str">
        <f>Oilseeds!L6</f>
        <v>ABARES (2020a)</v>
      </c>
      <c r="L8" s="200" t="str">
        <f>Oilseeds!M6</f>
        <v xml:space="preserve">Australian Bureau of Agricultural and Resource Economics and Sciences (2020). Agricultural Commodities, September 2020. Last accessed September 2020. </v>
      </c>
    </row>
    <row r="9" spans="1:12" x14ac:dyDescent="0.25">
      <c r="A9" s="160" t="s">
        <v>113</v>
      </c>
      <c r="B9" s="182" t="s">
        <v>27</v>
      </c>
      <c r="C9" s="187">
        <f>'Cotton Lint'!D6</f>
        <v>552.14345000000003</v>
      </c>
      <c r="D9" s="200">
        <f>'Cotton Lint'!E6</f>
        <v>492.76479</v>
      </c>
      <c r="E9" s="200">
        <f>'Cotton Lint'!F6</f>
        <v>600.08585000000005</v>
      </c>
      <c r="F9" s="200">
        <f>'Cotton Lint'!G6</f>
        <v>619.2650799999999</v>
      </c>
      <c r="G9" s="200">
        <f>'Cotton Lint'!H6</f>
        <v>614.94981000000007</v>
      </c>
      <c r="H9" s="166">
        <f t="shared" si="0"/>
        <v>3.1960810274062945E-2</v>
      </c>
      <c r="I9" s="165">
        <f t="shared" si="1"/>
        <v>566.06479250000007</v>
      </c>
      <c r="J9" s="166">
        <f t="shared" si="2"/>
        <v>9.3982682203291867E-2</v>
      </c>
      <c r="K9" s="200" t="str">
        <f>'Cotton Lint'!L6</f>
        <v>ABARES (2020a)</v>
      </c>
      <c r="L9" s="200" t="str">
        <f>'Cotton Lint'!M6</f>
        <v xml:space="preserve">Australian Bureau of Agricultural and Resource Economics and Sciences (2020). Agricultural Commodities, September 2020. Last accessed September 2020. </v>
      </c>
    </row>
    <row r="10" spans="1:12" x14ac:dyDescent="0.25">
      <c r="A10" s="160" t="s">
        <v>67</v>
      </c>
      <c r="B10" s="182" t="s">
        <v>11</v>
      </c>
      <c r="C10" s="187">
        <f>Sugarcane!D6</f>
        <v>37.299999999999997</v>
      </c>
      <c r="D10" s="200">
        <f>Sugarcane!E6</f>
        <v>44.430999999999997</v>
      </c>
      <c r="E10" s="200">
        <f>Sugarcane!F6</f>
        <v>39.378999999999998</v>
      </c>
      <c r="F10" s="200">
        <f>Sugarcane!G6</f>
        <v>39.026000000000003</v>
      </c>
      <c r="G10" s="200">
        <f>Sugarcane!H6</f>
        <v>43.383000000000003</v>
      </c>
      <c r="H10" s="166">
        <f t="shared" si="0"/>
        <v>-8.9641687193680042E-3</v>
      </c>
      <c r="I10" s="165">
        <f t="shared" si="1"/>
        <v>40.033999999999999</v>
      </c>
      <c r="J10" s="166">
        <f t="shared" si="2"/>
        <v>-2.5178598191537116E-2</v>
      </c>
      <c r="K10" s="200" t="str">
        <f>Sugarcane!L6</f>
        <v>ABARES (2020a)</v>
      </c>
      <c r="L10" s="200" t="str">
        <f>Sugarcane!M6</f>
        <v xml:space="preserve">Australian Bureau of Agricultural and Resource Economics and Sciences (2020). Agricultural Commodities, September 2020. Last accessed September 2020. </v>
      </c>
    </row>
    <row r="11" spans="1:12" x14ac:dyDescent="0.25">
      <c r="A11" s="152" t="s">
        <v>274</v>
      </c>
      <c r="B11" s="152"/>
      <c r="C11" s="188"/>
      <c r="D11" s="188"/>
      <c r="E11" s="188"/>
      <c r="F11" s="188"/>
      <c r="G11" s="188"/>
      <c r="H11" s="203"/>
      <c r="I11" s="204" t="str">
        <f t="shared" si="1"/>
        <v/>
      </c>
      <c r="J11" s="203"/>
      <c r="K11" s="188"/>
      <c r="L11" s="188"/>
    </row>
    <row r="12" spans="1:12" x14ac:dyDescent="0.25">
      <c r="A12" s="160" t="s">
        <v>270</v>
      </c>
      <c r="B12" s="182" t="s">
        <v>257</v>
      </c>
      <c r="C12" s="187">
        <f>Horticulture!D12</f>
        <v>91.375</v>
      </c>
      <c r="D12" s="187">
        <f>Horticulture!E12</f>
        <v>99.375</v>
      </c>
      <c r="E12" s="187">
        <f>Horticulture!F12</f>
        <v>99.474999999999994</v>
      </c>
      <c r="F12" s="187">
        <f>Horticulture!G12</f>
        <v>103.125</v>
      </c>
      <c r="G12" s="187">
        <f>Horticulture!H12</f>
        <v>106.35</v>
      </c>
      <c r="H12" s="205">
        <f>IF(ISBLANK(F12),"N/A",IF(ISNA(F12/E12-1),"N/A",IF(ISERROR(F12/E12-1),"N/A",F12/E12-1)))</f>
        <v>3.669263634078912E-2</v>
      </c>
      <c r="I12" s="206">
        <f t="shared" si="1"/>
        <v>98.337500000000006</v>
      </c>
      <c r="J12" s="205">
        <f>IF(ISBLANK(F12),"",IF(ISNA(F12/AVERAGE(C12:F12)-1),"N/A",IF(ISERROR(F12/AVERAGE(C12:F12)-1),"N/A",F12/AVERAGE(C12:F12)-1)))</f>
        <v>4.8684377780602528E-2</v>
      </c>
      <c r="K12" s="187" t="str">
        <f>Horticulture!L12</f>
        <v>ABS (2020a)</v>
      </c>
      <c r="L12" s="187" t="str">
        <f>Horticulture!M12</f>
        <v>Australian Bureau of Statistics (2020). 6401.0 Consumer Price Index, Australia, June 2020. Last accessed September 2020</v>
      </c>
    </row>
    <row r="13" spans="1:12" x14ac:dyDescent="0.25">
      <c r="A13" s="160" t="s">
        <v>271</v>
      </c>
      <c r="B13" s="182" t="s">
        <v>257</v>
      </c>
      <c r="C13" s="187">
        <f>Horticulture!D13</f>
        <v>111.47499999999999</v>
      </c>
      <c r="D13" s="187">
        <f>Horticulture!E13</f>
        <v>128.02500000000001</v>
      </c>
      <c r="E13" s="187">
        <f>Horticulture!F13</f>
        <v>116.875</v>
      </c>
      <c r="F13" s="187">
        <f>Horticulture!G13</f>
        <v>121.72500000000001</v>
      </c>
      <c r="G13" s="187">
        <f>Horticulture!H13</f>
        <v>126.02499999999999</v>
      </c>
      <c r="H13" s="205">
        <f>IF(ISBLANK(F13),"N/A",IF(ISNA(F13/E13-1),"N/A",IF(ISERROR(F13/E13-1),"N/A",F13/E13-1)))</f>
        <v>4.1497326203208562E-2</v>
      </c>
      <c r="I13" s="206">
        <f t="shared" si="1"/>
        <v>119.52500000000001</v>
      </c>
      <c r="J13" s="205">
        <f>IF(ISBLANK(F13),"",IF(ISNA(F13/AVERAGE(C13:F13)-1),"N/A",IF(ISERROR(F13/AVERAGE(C13:F13)-1),"N/A",F13/AVERAGE(C13:F13)-1)))</f>
        <v>1.8406191173394815E-2</v>
      </c>
      <c r="K13" s="187" t="str">
        <f>Horticulture!L13</f>
        <v>ABS (2020a)</v>
      </c>
      <c r="L13" s="187" t="str">
        <f>Horticulture!M13</f>
        <v>Australian Bureau of Statistics (2020). 6401.0 Consumer Price Index, Australia, June 2020. Last accessed September 2020</v>
      </c>
    </row>
    <row r="14" spans="1:12" x14ac:dyDescent="0.25">
      <c r="A14" s="160" t="s">
        <v>69</v>
      </c>
      <c r="B14" s="182" t="s">
        <v>11</v>
      </c>
      <c r="C14" s="187">
        <f>Wine!D6</f>
        <v>544.1</v>
      </c>
      <c r="D14" s="200">
        <f>Wine!E6</f>
        <v>584.66499999999996</v>
      </c>
      <c r="E14" s="200">
        <f>Wine!F6</f>
        <v>618.45500000000004</v>
      </c>
      <c r="F14" s="200">
        <f>Wine!G6</f>
        <v>682.798</v>
      </c>
      <c r="G14" s="200">
        <f>Wine!H6</f>
        <v>694</v>
      </c>
      <c r="H14" s="166">
        <f>IF(ISBLANK(F14),"N/A",IF(ISNA(F14/E14-1),"N/A",IF(ISERROR(F14/E14-1),"N/A",F14/E14-1)))</f>
        <v>0.10403828896201017</v>
      </c>
      <c r="I14" s="165">
        <f t="shared" si="1"/>
        <v>607.50450000000001</v>
      </c>
      <c r="J14" s="166">
        <f>IF(ISBLANK(F14),"",IF(ISNA(F14/AVERAGE(C14:F14)-1),"N/A",IF(ISERROR(F14/AVERAGE(C14:F14)-1),"N/A",F14/AVERAGE(C14:F14)-1)))</f>
        <v>0.12393899962880939</v>
      </c>
      <c r="K14" s="200" t="str">
        <f>Wine!L6</f>
        <v>ABARES (2020a)</v>
      </c>
      <c r="L14" s="200" t="str">
        <f>Wine!M6</f>
        <v xml:space="preserve">Australian Bureau of Agricultural and Resource Economics and Sciences (2020). Agricultural Commodities, September 2020. Last accessed September 2020. </v>
      </c>
    </row>
    <row r="15" spans="1:12" x14ac:dyDescent="0.25">
      <c r="A15" s="170" t="s">
        <v>140</v>
      </c>
      <c r="B15" s="152"/>
      <c r="C15" s="188"/>
      <c r="D15" s="188"/>
      <c r="E15" s="188"/>
      <c r="F15" s="188"/>
      <c r="G15" s="188"/>
      <c r="H15" s="203"/>
      <c r="I15" s="204" t="str">
        <f t="shared" si="1"/>
        <v/>
      </c>
      <c r="J15" s="203"/>
      <c r="K15" s="188"/>
      <c r="L15" s="188"/>
    </row>
    <row r="16" spans="1:12" x14ac:dyDescent="0.25">
      <c r="A16" s="160" t="s">
        <v>258</v>
      </c>
      <c r="B16" s="182" t="s">
        <v>261</v>
      </c>
      <c r="C16" s="187">
        <f>Beef!D9</f>
        <v>578.00991189427316</v>
      </c>
      <c r="D16" s="187">
        <f>Beef!E9</f>
        <v>660.625</v>
      </c>
      <c r="E16" s="187">
        <f>Beef!F9</f>
        <v>541.30711206896547</v>
      </c>
      <c r="F16" s="187">
        <f>Beef!G9</f>
        <v>484.51439790575915</v>
      </c>
      <c r="G16" s="187">
        <f>Beef!H9</f>
        <v>571.37421383647802</v>
      </c>
      <c r="H16" s="205">
        <f t="shared" ref="H16:H26" si="3">IF(ISBLANK(F16),"N/A",IF(ISNA(F16/E16-1),"N/A",IF(ISERROR(F16/E16-1),"N/A",F16/E16-1)))</f>
        <v>-0.10491773135242055</v>
      </c>
      <c r="I16" s="206">
        <f t="shared" si="1"/>
        <v>566.11410546724949</v>
      </c>
      <c r="J16" s="205">
        <f>IF(ISBLANK(F16),"",IF(ISNA(F16/AVERAGE(C16:F16)-1),"N/A",IF(ISERROR(F16/AVERAGE(C16:F16)-1),"N/A",F16/AVERAGE(C16:F16)-1)))</f>
        <v>-0.14414003603415071</v>
      </c>
      <c r="K16" s="187" t="str">
        <f>Beef!L9</f>
        <v>MLA (2019a)</v>
      </c>
      <c r="L16" s="187" t="str">
        <f>Beef!M9</f>
        <v>Meat and Livestock Australia (2020). Market Information and Statistics Database Custom Report. Last accessed September 2020.</v>
      </c>
    </row>
    <row r="17" spans="1:12" x14ac:dyDescent="0.25">
      <c r="A17" s="160" t="s">
        <v>260</v>
      </c>
      <c r="B17" s="182" t="s">
        <v>261</v>
      </c>
      <c r="C17" s="187">
        <f>Beef!D10</f>
        <v>425.95418654702632</v>
      </c>
      <c r="D17" s="187">
        <f>Beef!E10</f>
        <v>458.17769650728656</v>
      </c>
      <c r="E17" s="187">
        <f>Beef!F10</f>
        <v>388.67203898169703</v>
      </c>
      <c r="F17" s="187">
        <f>Beef!G10</f>
        <v>386.22797826504188</v>
      </c>
      <c r="G17" s="187">
        <f>Beef!H10</f>
        <v>452.27250919594263</v>
      </c>
      <c r="H17" s="205">
        <f t="shared" si="3"/>
        <v>-6.2882339647031271E-3</v>
      </c>
      <c r="I17" s="206">
        <f t="shared" si="1"/>
        <v>414.75797507526295</v>
      </c>
      <c r="J17" s="205">
        <f>IF(ISBLANK(F17),"",IF(ISNA(F17/AVERAGE(C17:F17)-1),"N/A",IF(ISERROR(F17/AVERAGE(C17:F17)-1),"N/A",F17/AVERAGE(C17:F17)-1)))</f>
        <v>-6.8787096390476754E-2</v>
      </c>
      <c r="K17" s="187" t="str">
        <f>Beef!L10</f>
        <v>MLA (2019a)</v>
      </c>
      <c r="L17" s="187" t="str">
        <f>Beef!M10</f>
        <v>Meat and Livestock Australia (2020). Market Information and Statistics Database Custom Report. Last accessed September 2020.</v>
      </c>
    </row>
    <row r="18" spans="1:12" x14ac:dyDescent="0.25">
      <c r="A18" s="160" t="s">
        <v>259</v>
      </c>
      <c r="B18" s="182" t="s">
        <v>261</v>
      </c>
      <c r="C18" s="187">
        <f>Beef!D11</f>
        <v>516.86994957901675</v>
      </c>
      <c r="D18" s="187">
        <f>Beef!E11</f>
        <v>551.8130486669512</v>
      </c>
      <c r="E18" s="187">
        <f>Beef!F11</f>
        <v>482.40814419167566</v>
      </c>
      <c r="F18" s="187">
        <f>Beef!G11</f>
        <v>503.98284215644009</v>
      </c>
      <c r="G18" s="187">
        <f>Beef!H11</f>
        <v>537.8073190264837</v>
      </c>
      <c r="H18" s="205">
        <f t="shared" si="3"/>
        <v>4.4722914039760031E-2</v>
      </c>
      <c r="I18" s="206">
        <f t="shared" si="1"/>
        <v>513.76849614852097</v>
      </c>
      <c r="J18" s="205">
        <f>IF(ISBLANK(F18),"",IF(ISNA(F18/AVERAGE(C18:F18)-1),"N/A",IF(ISERROR(F18/AVERAGE(C18:F18)-1),"N/A",F18/AVERAGE(C18:F18)-1)))</f>
        <v>-1.9046815959793739E-2</v>
      </c>
      <c r="K18" s="187" t="str">
        <f>Beef!L11</f>
        <v>MLA (2019a)</v>
      </c>
      <c r="L18" s="187" t="str">
        <f>Beef!M11</f>
        <v>Meat and Livestock Australia (2020). Market Information and Statistics Database Custom Report. Last accessed September 2020.</v>
      </c>
    </row>
    <row r="19" spans="1:12" x14ac:dyDescent="0.25">
      <c r="A19" s="160" t="s">
        <v>262</v>
      </c>
      <c r="B19" s="182" t="s">
        <v>261</v>
      </c>
      <c r="C19" s="187">
        <f>'Sheep Meat'!D7</f>
        <v>544.29583333333335</v>
      </c>
      <c r="D19" s="187">
        <f>'Sheep Meat'!E7</f>
        <v>611.42083333333335</v>
      </c>
      <c r="E19" s="187">
        <f>'Sheep Meat'!F7</f>
        <v>615.53974895397494</v>
      </c>
      <c r="F19" s="187">
        <f>'Sheep Meat'!G7</f>
        <v>737.33898305084745</v>
      </c>
      <c r="G19" s="187">
        <f>'Sheep Meat'!H7</f>
        <v>834.41450777202067</v>
      </c>
      <c r="H19" s="205">
        <f t="shared" si="3"/>
        <v>0.19787387297709613</v>
      </c>
      <c r="I19" s="206">
        <f t="shared" si="1"/>
        <v>627.14884966787235</v>
      </c>
      <c r="J19" s="205">
        <f>IF(ISBLANK(F19),"",IF(ISNA(F19/AVERAGE(C19:F19)-1),"N/A",IF(ISERROR(F19/AVERAGE(C19:F19)-1),"N/A",F19/AVERAGE(C19:F19)-1)))</f>
        <v>0.17570012835283033</v>
      </c>
      <c r="K19" s="187" t="str">
        <f>'Sheep Meat'!L7</f>
        <v>MLA (2019a)</v>
      </c>
      <c r="L19" s="187" t="str">
        <f>'Sheep Meat'!M7</f>
        <v>Meat and Livestock Australia (2020). Market Information and Statistics Database Custom Report. Last accessed September 2020.</v>
      </c>
    </row>
    <row r="20" spans="1:12" x14ac:dyDescent="0.25">
      <c r="A20" s="160" t="s">
        <v>263</v>
      </c>
      <c r="B20" s="182" t="s">
        <v>261</v>
      </c>
      <c r="C20" s="187">
        <f>'Sheep Meat'!D8</f>
        <v>298.59834791059285</v>
      </c>
      <c r="D20" s="187">
        <f>'Sheep Meat'!E8</f>
        <v>371.92409240924093</v>
      </c>
      <c r="E20" s="187">
        <f>'Sheep Meat'!F8</f>
        <v>403.21334586466156</v>
      </c>
      <c r="F20" s="187">
        <f>'Sheep Meat'!G8</f>
        <v>432.65614035087719</v>
      </c>
      <c r="G20" s="187">
        <f>'Sheep Meat'!H8</f>
        <v>561.281045751634</v>
      </c>
      <c r="H20" s="205">
        <f t="shared" si="3"/>
        <v>7.3020386820475069E-2</v>
      </c>
      <c r="I20" s="206">
        <f t="shared" si="1"/>
        <v>376.59798163384312</v>
      </c>
      <c r="J20" s="205">
        <f>IF(ISBLANK(F20),"",IF(ISNA(F20/AVERAGE(C20:F20)-1),"N/A",IF(ISERROR(F20/AVERAGE(C20:F20)-1),"N/A",F20/AVERAGE(C20:F20)-1)))</f>
        <v>0.14885411353993394</v>
      </c>
      <c r="K20" s="187" t="str">
        <f>'Sheep Meat'!L8</f>
        <v>MLA (2019a)</v>
      </c>
      <c r="L20" s="187" t="str">
        <f>'Sheep Meat'!M8</f>
        <v>Meat and Livestock Australia (2020). Market Information and Statistics Database Custom Report. Last accessed September 2020.</v>
      </c>
    </row>
    <row r="21" spans="1:12" x14ac:dyDescent="0.25">
      <c r="A21" s="160" t="s">
        <v>264</v>
      </c>
      <c r="B21" s="182" t="s">
        <v>261</v>
      </c>
      <c r="C21" s="187">
        <f>+'Goat Meat'!D4</f>
        <v>499.9591836734694</v>
      </c>
      <c r="D21" s="187">
        <f>+'Goat Meat'!E4</f>
        <v>615.59183673469386</v>
      </c>
      <c r="E21" s="187">
        <f>+'Goat Meat'!F4</f>
        <v>498.20833333333331</v>
      </c>
      <c r="F21" s="187">
        <f>+'Goat Meat'!G4</f>
        <v>620.58333333333337</v>
      </c>
      <c r="G21" s="187">
        <f>+'Goat Meat'!H4</f>
        <v>860.01960784313724</v>
      </c>
      <c r="H21" s="205">
        <f>+'Goat Meat'!I4</f>
        <v>0.3858245325792462</v>
      </c>
      <c r="I21" s="206">
        <f>+'Goat Meat'!J4</f>
        <v>618.87245898359345</v>
      </c>
      <c r="J21" s="205">
        <f>+'Goat Meat'!K4</f>
        <v>0.38965564771712802</v>
      </c>
      <c r="K21" s="187" t="str">
        <f>+'Goat Meat'!L4</f>
        <v>MLA (2019a)</v>
      </c>
      <c r="L21" s="187" t="str">
        <f>+'Goat Meat'!M4</f>
        <v>Meat and Livestock Australia (2020). Market Information and Statistics Database Custom Report. Last accessed September 2020.</v>
      </c>
    </row>
    <row r="22" spans="1:12" x14ac:dyDescent="0.25">
      <c r="A22" s="160" t="s">
        <v>120</v>
      </c>
      <c r="B22" s="182" t="s">
        <v>261</v>
      </c>
      <c r="C22" s="187">
        <f>Pork!D5</f>
        <v>358.30200000000002</v>
      </c>
      <c r="D22" s="200">
        <f>Pork!E5</f>
        <v>337.916</v>
      </c>
      <c r="E22" s="200">
        <f>Pork!F5</f>
        <v>274.49</v>
      </c>
      <c r="F22" s="200">
        <f>Pork!G5</f>
        <v>294.75799999999998</v>
      </c>
      <c r="G22" s="200">
        <f>Pork!H5</f>
        <v>377.733</v>
      </c>
      <c r="H22" s="166">
        <f t="shared" si="3"/>
        <v>7.3838755510218901E-2</v>
      </c>
      <c r="I22" s="165">
        <f t="shared" ref="I22:I30" si="4">IF(ISBLANK(F22),"",IF(ISNA(AVERAGE(C22:F22)),"N/A",IF(ISERROR(AVERAGE(C22:F22)-1),"N/A",AVERAGE(C22:F22))))</f>
        <v>316.36650000000003</v>
      </c>
      <c r="J22" s="166">
        <f>IF(ISBLANK(F22),"",IF(ISNA(F22/AVERAGE(C22:F22)-1),"N/A",IF(ISERROR(F22/AVERAGE(C22:F22)-1),"N/A",F22/AVERAGE(C22:F22)-1)))</f>
        <v>-6.8302111633185114E-2</v>
      </c>
      <c r="K22" s="200" t="str">
        <f>Pork!L5</f>
        <v>ABARES (2020a)</v>
      </c>
      <c r="L22" s="200" t="str">
        <f>Pork!M5</f>
        <v xml:space="preserve">Australian Bureau of Agricultural and Resource Economics and Sciences (2020). Agricultural Commodities, September 2020. Last accessed September 2020. </v>
      </c>
    </row>
    <row r="23" spans="1:12" x14ac:dyDescent="0.25">
      <c r="A23" s="160" t="s">
        <v>70</v>
      </c>
      <c r="B23" s="182" t="s">
        <v>261</v>
      </c>
      <c r="C23" s="187">
        <f>Poultry!D5</f>
        <v>223.29400000000001</v>
      </c>
      <c r="D23" s="200">
        <f>Poultry!E5</f>
        <v>215.49799999999999</v>
      </c>
      <c r="E23" s="200">
        <f>Poultry!F5</f>
        <v>217.83799999999999</v>
      </c>
      <c r="F23" s="200">
        <f>Poultry!G5</f>
        <v>216.93299999999999</v>
      </c>
      <c r="G23" s="200">
        <f>Poultry!H5</f>
        <v>222.023</v>
      </c>
      <c r="H23" s="166">
        <f t="shared" si="3"/>
        <v>-4.1544634085880494E-3</v>
      </c>
      <c r="I23" s="165">
        <f t="shared" si="4"/>
        <v>218.39075</v>
      </c>
      <c r="J23" s="166">
        <f>IF(ISBLANK(F23),"",IF(ISNA(F23/AVERAGE(C23:F23)-1),"N/A",IF(ISERROR(F23/AVERAGE(C23:F23)-1),"N/A",F23/AVERAGE(C23:F23)-1)))</f>
        <v>-6.6749621950563665E-3</v>
      </c>
      <c r="K23" s="200" t="str">
        <f>Poultry!L5</f>
        <v>ABARES (2020a)</v>
      </c>
      <c r="L23" s="200" t="str">
        <f>Poultry!M5</f>
        <v xml:space="preserve">Australian Bureau of Agricultural and Resource Economics and Sciences (2020). Agricultural Commodities, September 2020. Last accessed September 2020. </v>
      </c>
    </row>
    <row r="24" spans="1:12" x14ac:dyDescent="0.25">
      <c r="A24" s="207" t="s">
        <v>265</v>
      </c>
      <c r="B24" s="182" t="s">
        <v>266</v>
      </c>
      <c r="C24" s="187">
        <f>Wool!D6</f>
        <v>1253.48888888889</v>
      </c>
      <c r="D24" s="200">
        <f>Wool!E6</f>
        <v>1405.9130434782601</v>
      </c>
      <c r="E24" s="200">
        <f>Wool!F6</f>
        <v>1732</v>
      </c>
      <c r="F24" s="200">
        <f>Wool!G6</f>
        <v>1939.13333333333</v>
      </c>
      <c r="G24" s="193" t="str">
        <f>Wool!H6</f>
        <v>N/A</v>
      </c>
      <c r="H24" s="166">
        <f t="shared" si="3"/>
        <v>0.1195919938414145</v>
      </c>
      <c r="I24" s="165">
        <f t="shared" si="4"/>
        <v>1582.6338164251201</v>
      </c>
      <c r="J24" s="166">
        <f>IF(ISBLANK(F24),"",IF(ISNA(F24/AVERAGE(C24:F24)-1),"N/A",IF(ISERROR(F24/AVERAGE(C24:F24)-1),"N/A",F24/AVERAGE(C24:F24)-1)))</f>
        <v>0.22525710825102729</v>
      </c>
      <c r="K24" s="200" t="str">
        <f>Wool!L6</f>
        <v>ABARES (2020a)</v>
      </c>
      <c r="L24" s="200" t="str">
        <f>Wool!M6</f>
        <v xml:space="preserve">Australian Bureau of Agricultural and Resource Economics and Sciences (2020). Agricultural Commodities, September 2020. Last accessed September 2020. </v>
      </c>
    </row>
    <row r="25" spans="1:12" x14ac:dyDescent="0.25">
      <c r="A25" s="160" t="s">
        <v>269</v>
      </c>
      <c r="B25" s="182" t="s">
        <v>257</v>
      </c>
      <c r="C25" s="187">
        <f>Eggs!D7</f>
        <v>108.27500000000001</v>
      </c>
      <c r="D25" s="187">
        <f>Eggs!E7</f>
        <v>109.17500000000001</v>
      </c>
      <c r="E25" s="187">
        <f>Eggs!F7</f>
        <v>105.825</v>
      </c>
      <c r="F25" s="187">
        <f>Eggs!G7</f>
        <v>106.7</v>
      </c>
      <c r="G25" s="187">
        <f>Eggs!H7</f>
        <v>112.425</v>
      </c>
      <c r="H25" s="205">
        <f t="shared" si="3"/>
        <v>8.2683675879990925E-3</v>
      </c>
      <c r="I25" s="206">
        <f t="shared" si="4"/>
        <v>107.49375000000001</v>
      </c>
      <c r="J25" s="205">
        <f>IF(ISBLANK(F25),"",IF(ISNA(F25/AVERAGE(C25:F25)-1),"N/A",IF(ISERROR(F25/AVERAGE(C25:F25)-1),"N/A",F25/AVERAGE(C25:F25)-1)))</f>
        <v>-7.3841502412931304E-3</v>
      </c>
      <c r="K25" s="187" t="str">
        <f>Eggs!L7</f>
        <v>ABS (2020a)</v>
      </c>
      <c r="L25" s="187" t="str">
        <f>Eggs!M7</f>
        <v>Australian Bureau of Statistics (2020). 6401.0 Consumer Price Index, Australia, June 2020. Last accessed September 2020</v>
      </c>
    </row>
    <row r="26" spans="1:12" x14ac:dyDescent="0.25">
      <c r="A26" s="160" t="s">
        <v>267</v>
      </c>
      <c r="B26" s="208" t="s">
        <v>44</v>
      </c>
      <c r="C26" s="187">
        <f>Milk!D7</f>
        <v>51</v>
      </c>
      <c r="D26" s="187">
        <f>Milk!E7</f>
        <v>49</v>
      </c>
      <c r="E26" s="187">
        <f>Milk!F7</f>
        <v>50.5</v>
      </c>
      <c r="F26" s="187">
        <f>Milk!G7</f>
        <v>54.7</v>
      </c>
      <c r="G26" s="187">
        <f>Milk!H7</f>
        <v>62.01</v>
      </c>
      <c r="H26" s="205">
        <f t="shared" si="3"/>
        <v>8.3168316831683242E-2</v>
      </c>
      <c r="I26" s="206">
        <f t="shared" si="4"/>
        <v>51.3</v>
      </c>
      <c r="J26" s="205">
        <f>IF(ISBLANK(F26),"",IF(ISNA(F26/AVERAGE(C26:F26)-1),"N/A",IF(ISERROR(F26/AVERAGE(C26:F26)-1),"N/A",F26/AVERAGE(C26:F26)-1)))</f>
        <v>6.6276803118908489E-2</v>
      </c>
      <c r="K26" s="187" t="str">
        <f>Milk!L7</f>
        <v>DA (2019d)</v>
      </c>
      <c r="L26" s="187" t="str">
        <f>Milk!M7</f>
        <v>Dairy Australia (2019), Farmgate Milk Price, last accessed October 2019, &lt;https://www.dairyaustralia.com.au/industry/prices/farmgate-milk-price&gt;</v>
      </c>
    </row>
    <row r="27" spans="1:12" x14ac:dyDescent="0.25">
      <c r="A27" s="152" t="s">
        <v>273</v>
      </c>
      <c r="B27" s="152"/>
      <c r="C27" s="188"/>
      <c r="D27" s="188"/>
      <c r="E27" s="188"/>
      <c r="F27" s="188"/>
      <c r="G27" s="188"/>
      <c r="H27" s="203"/>
      <c r="I27" s="204" t="str">
        <f t="shared" si="4"/>
        <v/>
      </c>
      <c r="J27" s="203"/>
      <c r="K27" s="209"/>
      <c r="L27" s="188"/>
    </row>
    <row r="28" spans="1:12" ht="16.5" x14ac:dyDescent="0.25">
      <c r="A28" s="160" t="s">
        <v>552</v>
      </c>
      <c r="B28" s="182" t="s">
        <v>268</v>
      </c>
      <c r="C28" s="187">
        <f>Forestry!D9</f>
        <v>73.858862477316279</v>
      </c>
      <c r="D28" s="187">
        <f>Forestry!E9</f>
        <v>75.367484026536587</v>
      </c>
      <c r="E28" s="187">
        <f>Forestry!F9</f>
        <v>78.802801953664542</v>
      </c>
      <c r="F28" s="187">
        <f>Forestry!G9</f>
        <v>68.065702205451529</v>
      </c>
      <c r="G28" s="193" t="str">
        <f>Forestry!H9</f>
        <v>N/A</v>
      </c>
      <c r="H28" s="205">
        <f>IF(ISBLANK(F28),"N/A",IF(ISNA(F28/E28-1),"N/A",IF(ISERROR(F28/E28-1),"N/A",F28/E28-1)))</f>
        <v>-0.13625276617100934</v>
      </c>
      <c r="I28" s="206">
        <f t="shared" si="4"/>
        <v>74.023712665742238</v>
      </c>
      <c r="J28" s="205">
        <f>IF(ISBLANK(F28),"",IF(ISNA(F28/AVERAGE(C28:F28)-1),"N/A",IF(ISERROR(F28/AVERAGE(C28:F28)-1),"N/A",F28/AVERAGE(C28:F28)-1)))</f>
        <v>-8.0487863222889144E-2</v>
      </c>
      <c r="K28" s="200" t="str">
        <f>Forestry!L9</f>
        <v>ABARES (2020c)</v>
      </c>
      <c r="L28" s="210" t="str">
        <f>Forestry!M9</f>
        <v>Australian Bureau of Agricultural and Resource Economics and Sciences (2020). Australian Forest and Wood Product Statistics September – December 2019. Last accessed July 2020.</v>
      </c>
    </row>
    <row r="29" spans="1:12" ht="16.5" x14ac:dyDescent="0.25">
      <c r="A29" s="160" t="s">
        <v>553</v>
      </c>
      <c r="B29" s="182" t="s">
        <v>268</v>
      </c>
      <c r="C29" s="187">
        <f>Forestry!D10</f>
        <v>122.03885260975254</v>
      </c>
      <c r="D29" s="187">
        <f>Forestry!E10</f>
        <v>130.53771514228626</v>
      </c>
      <c r="E29" s="187">
        <f>Forestry!F10</f>
        <v>122.18464798847636</v>
      </c>
      <c r="F29" s="187">
        <f>Forestry!G10</f>
        <v>122.24907678111059</v>
      </c>
      <c r="G29" s="193" t="str">
        <f>Forestry!H10</f>
        <v>N/A</v>
      </c>
      <c r="H29" s="205">
        <f>IF(ISBLANK(F29),"N/A",IF(ISNA(F29/E29-1),"N/A",IF(ISERROR(F29/E29-1),"N/A",F29/E29-1)))</f>
        <v>5.2730677458190378E-4</v>
      </c>
      <c r="I29" s="206">
        <f t="shared" si="4"/>
        <v>124.25257313040643</v>
      </c>
      <c r="J29" s="205">
        <f>IF(ISBLANK(F29),"",IF(ISNA(F29/AVERAGE(C29:F29)-1),"N/A",IF(ISERROR(F29/AVERAGE(C29:F29)-1),"N/A",F29/AVERAGE(C29:F29)-1)))</f>
        <v>-1.6124385184306145E-2</v>
      </c>
      <c r="K29" s="187" t="str">
        <f>Forestry!L10</f>
        <v>ABARES (2020c)</v>
      </c>
      <c r="L29" s="210" t="str">
        <f>Forestry!M10</f>
        <v>Australian Bureau of Agricultural and Resource Economics and Sciences (2020). Australian Forest and Wood Product Statistics September – December 2019. Last accessed July 2020.</v>
      </c>
    </row>
    <row r="30" spans="1:12" x14ac:dyDescent="0.25">
      <c r="A30" s="160" t="s">
        <v>272</v>
      </c>
      <c r="B30" s="182" t="s">
        <v>257</v>
      </c>
      <c r="C30" s="187">
        <f>Fisheries!D7</f>
        <v>108.64999999999999</v>
      </c>
      <c r="D30" s="187">
        <f>Fisheries!E7</f>
        <v>110.75</v>
      </c>
      <c r="E30" s="187">
        <f>Fisheries!F7</f>
        <v>113.02500000000001</v>
      </c>
      <c r="F30" s="187">
        <f>Fisheries!G7</f>
        <v>116</v>
      </c>
      <c r="G30" s="187">
        <f>Fisheries!H7</f>
        <v>119.1</v>
      </c>
      <c r="H30" s="205">
        <f>IF(ISBLANK(F30),"N/A",IF(ISNA(F30/E30-1),"N/A",IF(ISERROR(F30/E30-1),"N/A",F30/E30-1)))</f>
        <v>2.6321610263216E-2</v>
      </c>
      <c r="I30" s="206">
        <f t="shared" si="4"/>
        <v>112.10624999999999</v>
      </c>
      <c r="J30" s="205">
        <f>IF(ISBLANK(F30),"",IF(ISNA(F30/AVERAGE(C30:F30)-1),"N/A",IF(ISERROR(F30/AVERAGE(C30:F30)-1),"N/A",F30/AVERAGE(C30:F30)-1)))</f>
        <v>3.4732675475274588E-2</v>
      </c>
      <c r="K30" s="211" t="str">
        <f>Fisheries!L7</f>
        <v>ABS (2020a)</v>
      </c>
      <c r="L30" s="187" t="str">
        <f>Fisheries!M7</f>
        <v>Australian Bureau of Statistics (2020). 6401.0 Consumer Price Index, Australia, June 2020. Last accessed September 2020</v>
      </c>
    </row>
    <row r="31" spans="1:12" x14ac:dyDescent="0.25">
      <c r="A31" s="80" t="s">
        <v>76</v>
      </c>
      <c r="B31" s="176"/>
      <c r="C31" s="176"/>
      <c r="D31" s="176"/>
      <c r="E31" s="176"/>
      <c r="F31" s="176"/>
      <c r="G31" s="176"/>
      <c r="H31" s="176"/>
      <c r="I31" s="176"/>
      <c r="J31" s="176"/>
      <c r="K31" s="68"/>
      <c r="L31" s="68"/>
    </row>
    <row r="32" spans="1:12" ht="16.5" x14ac:dyDescent="0.25">
      <c r="A32" s="113" t="s">
        <v>554</v>
      </c>
      <c r="B32" s="176"/>
      <c r="C32" s="176"/>
      <c r="D32" s="176"/>
      <c r="E32" s="176"/>
      <c r="F32" s="176"/>
      <c r="G32" s="176"/>
      <c r="H32" s="176"/>
      <c r="I32" s="176"/>
      <c r="J32" s="176"/>
      <c r="K32" s="68"/>
      <c r="L32" s="68"/>
    </row>
    <row r="33" spans="1:12" ht="16.5" x14ac:dyDescent="0.25">
      <c r="A33" s="113" t="s">
        <v>549</v>
      </c>
      <c r="B33" s="176"/>
      <c r="C33" s="176"/>
      <c r="D33" s="176"/>
      <c r="E33" s="176"/>
      <c r="F33" s="176"/>
      <c r="G33" s="176"/>
      <c r="H33" s="176"/>
      <c r="I33" s="176"/>
      <c r="J33" s="176"/>
      <c r="K33" s="68"/>
      <c r="L33" s="68"/>
    </row>
  </sheetData>
  <conditionalFormatting sqref="B27:E30 A3:E5 A2:L2 A7:E26 B6:E6 H3:L30">
    <cfRule type="expression" dxfId="42" priority="13">
      <formula>MOD(ROW(),2)=0</formula>
    </cfRule>
  </conditionalFormatting>
  <conditionalFormatting sqref="A28:A29">
    <cfRule type="expression" dxfId="41" priority="9">
      <formula>MOD(ROW(),2)=0</formula>
    </cfRule>
  </conditionalFormatting>
  <conditionalFormatting sqref="A27">
    <cfRule type="expression" dxfId="40" priority="8">
      <formula>MOD(ROW(),2)=0</formula>
    </cfRule>
  </conditionalFormatting>
  <conditionalFormatting sqref="B14">
    <cfRule type="expression" dxfId="39" priority="7">
      <formula>MOD(ROW(),2)=0</formula>
    </cfRule>
  </conditionalFormatting>
  <conditionalFormatting sqref="A25:B25">
    <cfRule type="expression" dxfId="38" priority="6">
      <formula>MOD(ROW(),2)=0</formula>
    </cfRule>
  </conditionalFormatting>
  <conditionalFormatting sqref="A30">
    <cfRule type="expression" dxfId="37" priority="5">
      <formula>MOD(ROW(),2)=0</formula>
    </cfRule>
  </conditionalFormatting>
  <conditionalFormatting sqref="A30">
    <cfRule type="expression" dxfId="36" priority="4">
      <formula>MOD(ROW(),2)=0</formula>
    </cfRule>
  </conditionalFormatting>
  <conditionalFormatting sqref="F28:G30 F3:G26">
    <cfRule type="expression" dxfId="35" priority="3">
      <formula>MOD(ROW(),2)=0</formula>
    </cfRule>
  </conditionalFormatting>
  <conditionalFormatting sqref="F27:G27">
    <cfRule type="expression" dxfId="34" priority="2">
      <formula>MOD(ROW(),2)=0</formula>
    </cfRule>
  </conditionalFormatting>
  <conditionalFormatting sqref="A6">
    <cfRule type="expression" dxfId="33" priority="1">
      <formula>MOD(ROW(),2)=0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sheetPr>
  <dimension ref="A1:L89"/>
  <sheetViews>
    <sheetView workbookViewId="0">
      <selection activeCell="K24" sqref="K24"/>
    </sheetView>
  </sheetViews>
  <sheetFormatPr defaultRowHeight="15" x14ac:dyDescent="0.25"/>
  <cols>
    <col min="1" max="1" width="40.85546875" style="4" customWidth="1"/>
    <col min="2" max="2" width="9.140625" style="4"/>
    <col min="3" max="3" width="12.85546875" style="4" bestFit="1" customWidth="1"/>
    <col min="4" max="5" width="9.5703125" style="4" bestFit="1" customWidth="1"/>
    <col min="6" max="7" width="9.5703125" style="4" customWidth="1"/>
    <col min="8" max="10" width="14.5703125" style="12" customWidth="1"/>
    <col min="11" max="11" width="36.5703125" bestFit="1" customWidth="1"/>
    <col min="12" max="12" width="187.7109375" bestFit="1" customWidth="1"/>
  </cols>
  <sheetData>
    <row r="1" spans="1:12" ht="28.5" x14ac:dyDescent="0.25">
      <c r="A1" s="148" t="s">
        <v>143</v>
      </c>
      <c r="B1" s="148" t="s">
        <v>1</v>
      </c>
      <c r="C1" s="148" t="str">
        <f>+'Output Table'!C1</f>
        <v>2015-16</v>
      </c>
      <c r="D1" s="148" t="str">
        <f>+'Output Table'!D1</f>
        <v>2016-17</v>
      </c>
      <c r="E1" s="148" t="str">
        <f>+'Output Table'!E1</f>
        <v>2017-18</v>
      </c>
      <c r="F1" s="148" t="str">
        <f>+'Output Table'!F1</f>
        <v>2018-19</v>
      </c>
      <c r="G1" s="148" t="s">
        <v>529</v>
      </c>
      <c r="H1" s="151" t="s">
        <v>131</v>
      </c>
      <c r="I1" s="151" t="s">
        <v>410</v>
      </c>
      <c r="J1" s="151" t="s">
        <v>405</v>
      </c>
      <c r="K1" s="152" t="s">
        <v>13</v>
      </c>
      <c r="L1" s="152" t="s">
        <v>14</v>
      </c>
    </row>
    <row r="2" spans="1:12" x14ac:dyDescent="0.25">
      <c r="A2" s="152" t="s">
        <v>128</v>
      </c>
      <c r="B2" s="152" t="s">
        <v>9</v>
      </c>
      <c r="C2" s="179">
        <f>SUM(C3,C7,C11,C15,C19,C23,C27,C31)</f>
        <v>1628.431703</v>
      </c>
      <c r="D2" s="179">
        <f t="shared" ref="D2:E2" si="0">SUM(D3,D7,D11,D15,D19,D23,D27,D31)</f>
        <v>2773.612392</v>
      </c>
      <c r="E2" s="212">
        <f t="shared" si="0"/>
        <v>1133.556891</v>
      </c>
      <c r="F2" s="212">
        <f t="shared" ref="F2:G2" si="1">SUM(F3,F7,F11,F15,F19,F23,F27,F31)</f>
        <v>196.38945699999999</v>
      </c>
      <c r="G2" s="212">
        <f t="shared" si="1"/>
        <v>118.26397500000002</v>
      </c>
      <c r="H2" s="213">
        <f t="shared" ref="H2:H33" si="2">IF(ISBLANK(F2),"N/A",IF(ISNA(F2/E2-1),"N/A",IF(ISERROR(F2/E2-1),"N/A",F2/E2-1)))</f>
        <v>-0.82674935986075715</v>
      </c>
      <c r="I2" s="214">
        <f t="shared" ref="I2:I33" si="3">IF(ISBLANK(F2),"",IF(ISNA(AVERAGE(C2:F2)),"N/A",IF(ISERROR(AVERAGE(C2:F2)),"N/A",AVERAGE(C2:F2))))</f>
        <v>1432.9976107500001</v>
      </c>
      <c r="J2" s="213">
        <f t="shared" ref="J2:J33" si="4">IF(ISBLANK(F2),"",IF(ISNA(F2/AVERAGE(C2:F2)-1),"N/A",IF(ISERROR(F2/AVERAGE(C2:F2)-1),"N/A",F2/AVERAGE(C2:F2)-1)))</f>
        <v>-0.86295199969160175</v>
      </c>
      <c r="K2" s="159"/>
      <c r="L2" s="159"/>
    </row>
    <row r="3" spans="1:12" x14ac:dyDescent="0.25">
      <c r="A3" s="160" t="s">
        <v>62</v>
      </c>
      <c r="B3" s="182" t="s">
        <v>9</v>
      </c>
      <c r="C3" s="187">
        <f>Wheat!D7</f>
        <v>453.273753</v>
      </c>
      <c r="D3" s="187">
        <f>Wheat!E7</f>
        <v>1189.6553739999999</v>
      </c>
      <c r="E3" s="200">
        <f>Wheat!F7</f>
        <v>491.47424599999999</v>
      </c>
      <c r="F3" s="200">
        <f>Wheat!G7</f>
        <v>94.138112000000007</v>
      </c>
      <c r="G3" s="200">
        <f>Wheat!H7</f>
        <v>46.473123999999999</v>
      </c>
      <c r="H3" s="197">
        <f t="shared" si="2"/>
        <v>-0.80845769078203134</v>
      </c>
      <c r="I3" s="195">
        <f t="shared" si="3"/>
        <v>557.13537125000005</v>
      </c>
      <c r="J3" s="197">
        <f t="shared" si="4"/>
        <v>-0.83103188765633407</v>
      </c>
      <c r="K3" s="167" t="str">
        <f>Wheat!L7</f>
        <v>GTA (2020)</v>
      </c>
      <c r="L3" s="167" t="str">
        <f>Wheat!M7</f>
        <v>IHS Global Trade Atlas (GTA) (2020). Unpublished trade data accessed via subscription service. Last Accessed September 2020.</v>
      </c>
    </row>
    <row r="4" spans="1:12" x14ac:dyDescent="0.25">
      <c r="A4" s="215" t="str">
        <f>Wheat!B8</f>
        <v>Japan</v>
      </c>
      <c r="B4" s="182" t="s">
        <v>9</v>
      </c>
      <c r="C4" s="187">
        <f>Wheat!D8</f>
        <v>0.77992499999999998</v>
      </c>
      <c r="D4" s="187">
        <f>Wheat!E8</f>
        <v>2.7664119999999999</v>
      </c>
      <c r="E4" s="200">
        <f>Wheat!F8</f>
        <v>9.8129139999999992</v>
      </c>
      <c r="F4" s="200">
        <f>Wheat!G8</f>
        <v>21.525977000000001</v>
      </c>
      <c r="G4" s="200">
        <f>Wheat!H8</f>
        <v>15.105226999999999</v>
      </c>
      <c r="H4" s="197">
        <f t="shared" si="2"/>
        <v>1.1936375881822672</v>
      </c>
      <c r="I4" s="195">
        <f t="shared" si="3"/>
        <v>8.7213069999999995</v>
      </c>
      <c r="J4" s="197">
        <f t="shared" si="4"/>
        <v>1.4682053962783335</v>
      </c>
      <c r="K4" s="167" t="str">
        <f>Wheat!L8</f>
        <v>GTA (2020)</v>
      </c>
      <c r="L4" s="167" t="str">
        <f>Wheat!M8</f>
        <v>IHS Global Trade Atlas (GTA) (2020). Unpublished trade data accessed via subscription service. Last Accessed September 2020.</v>
      </c>
    </row>
    <row r="5" spans="1:12" x14ac:dyDescent="0.25">
      <c r="A5" s="215" t="str">
        <f>Wheat!B9</f>
        <v>New Zealand</v>
      </c>
      <c r="B5" s="182" t="s">
        <v>9</v>
      </c>
      <c r="C5" s="187">
        <f>Wheat!D9</f>
        <v>29.408694000000001</v>
      </c>
      <c r="D5" s="187">
        <f>Wheat!E9</f>
        <v>21.377863999999999</v>
      </c>
      <c r="E5" s="200">
        <f>Wheat!F9</f>
        <v>22.825697000000002</v>
      </c>
      <c r="F5" s="200">
        <f>Wheat!G9</f>
        <v>13.515321</v>
      </c>
      <c r="G5" s="200">
        <f>Wheat!H9</f>
        <v>14.180137</v>
      </c>
      <c r="H5" s="197">
        <f t="shared" si="2"/>
        <v>-0.40789010736451992</v>
      </c>
      <c r="I5" s="195">
        <f t="shared" si="3"/>
        <v>21.781894000000001</v>
      </c>
      <c r="J5" s="197">
        <f t="shared" si="4"/>
        <v>-0.37951580335484147</v>
      </c>
      <c r="K5" s="167" t="str">
        <f>Wheat!L9</f>
        <v>GTA (2020)</v>
      </c>
      <c r="L5" s="167" t="str">
        <f>Wheat!M9</f>
        <v>IHS Global Trade Atlas (GTA) (2020). Unpublished trade data accessed via subscription service. Last Accessed September 2020.</v>
      </c>
    </row>
    <row r="6" spans="1:12" x14ac:dyDescent="0.25">
      <c r="A6" s="215" t="str">
        <f>Wheat!B10</f>
        <v>China</v>
      </c>
      <c r="B6" s="182" t="s">
        <v>9</v>
      </c>
      <c r="C6" s="187">
        <f>Wheat!D10</f>
        <v>52.857551000000001</v>
      </c>
      <c r="D6" s="187">
        <f>Wheat!E10</f>
        <v>97.357927000000004</v>
      </c>
      <c r="E6" s="200">
        <f>Wheat!F10</f>
        <v>68.444218000000006</v>
      </c>
      <c r="F6" s="200">
        <f>Wheat!G10</f>
        <v>8.7634570000000007</v>
      </c>
      <c r="G6" s="200">
        <f>Wheat!H10</f>
        <v>5.4775970000000003</v>
      </c>
      <c r="H6" s="197">
        <f t="shared" si="2"/>
        <v>-0.87196205529004656</v>
      </c>
      <c r="I6" s="195">
        <f t="shared" si="3"/>
        <v>56.855788250000003</v>
      </c>
      <c r="J6" s="197">
        <f t="shared" si="4"/>
        <v>-0.8458651745101784</v>
      </c>
      <c r="K6" s="167" t="str">
        <f>Wheat!L10</f>
        <v>GTA (2020)</v>
      </c>
      <c r="L6" s="167" t="str">
        <f>Wheat!M10</f>
        <v>IHS Global Trade Atlas (GTA) (2020). Unpublished trade data accessed via subscription service. Last Accessed September 2020.</v>
      </c>
    </row>
    <row r="7" spans="1:12" ht="16.5" x14ac:dyDescent="0.25">
      <c r="A7" s="160" t="s">
        <v>555</v>
      </c>
      <c r="B7" s="182" t="s">
        <v>9</v>
      </c>
      <c r="C7" s="187">
        <f>[1]Exports!H6/1000000</f>
        <v>1.7000000000000001E-2</v>
      </c>
      <c r="D7" s="187">
        <f>[1]Exports!I6/1000000</f>
        <v>7.6761999999999997E-2</v>
      </c>
      <c r="E7" s="187">
        <f>[1]Exports!J6/1000000</f>
        <v>0</v>
      </c>
      <c r="F7" s="187">
        <f>[1]Exports!K6/1000000</f>
        <v>0.21820300000000001</v>
      </c>
      <c r="G7" s="187">
        <f>[1]Exports!L6/1000000</f>
        <v>0.50099199999999999</v>
      </c>
      <c r="H7" s="197" t="str">
        <f t="shared" si="2"/>
        <v>N/A</v>
      </c>
      <c r="I7" s="195">
        <f t="shared" si="3"/>
        <v>7.7991249999999998E-2</v>
      </c>
      <c r="J7" s="197">
        <f t="shared" si="4"/>
        <v>1.7977882134213776</v>
      </c>
      <c r="K7" s="167" t="str">
        <f>Barley!L7</f>
        <v>GTA (2020)</v>
      </c>
      <c r="L7" s="167" t="str">
        <f>Barley!M7</f>
        <v>IHS Global Trade Atlas (GTA) (2020). Unpublished trade data accessed via subscription service. Last Accessed September 2020.</v>
      </c>
    </row>
    <row r="8" spans="1:12" x14ac:dyDescent="0.25">
      <c r="A8" s="215" t="str">
        <f>[1]Exports!B7</f>
        <v>Japan</v>
      </c>
      <c r="B8" s="182" t="s">
        <v>9</v>
      </c>
      <c r="C8" s="187">
        <f>[1]Exports!H7/1000000</f>
        <v>0</v>
      </c>
      <c r="D8" s="187">
        <f>[1]Exports!I7/1000000</f>
        <v>0</v>
      </c>
      <c r="E8" s="187">
        <f>[1]Exports!J7/1000000</f>
        <v>0</v>
      </c>
      <c r="F8" s="187">
        <f>[1]Exports!K7/1000000</f>
        <v>0</v>
      </c>
      <c r="G8" s="187">
        <f>[1]Exports!L7/1000000</f>
        <v>0.27900000000000003</v>
      </c>
      <c r="H8" s="197" t="str">
        <f t="shared" si="2"/>
        <v>N/A</v>
      </c>
      <c r="I8" s="195">
        <f t="shared" si="3"/>
        <v>0</v>
      </c>
      <c r="J8" s="197" t="str">
        <f t="shared" si="4"/>
        <v>N/A</v>
      </c>
      <c r="K8" s="167" t="str">
        <f>Barley!L8</f>
        <v>GTA (2020)</v>
      </c>
      <c r="L8" s="167" t="str">
        <f>Barley!M8</f>
        <v>IHS Global Trade Atlas (GTA) (2020). Unpublished trade data accessed via subscription service. Last Accessed September 2020.</v>
      </c>
    </row>
    <row r="9" spans="1:12" x14ac:dyDescent="0.25">
      <c r="A9" s="215" t="str">
        <f>[1]Exports!B8</f>
        <v>Korea, South</v>
      </c>
      <c r="B9" s="182" t="s">
        <v>9</v>
      </c>
      <c r="C9" s="187">
        <f>[1]Exports!H8/1000000</f>
        <v>0</v>
      </c>
      <c r="D9" s="187">
        <f>[1]Exports!I8/1000000</f>
        <v>0</v>
      </c>
      <c r="E9" s="187">
        <f>[1]Exports!J8/1000000</f>
        <v>0</v>
      </c>
      <c r="F9" s="187">
        <f>[1]Exports!K8/1000000</f>
        <v>3.9012999999999999E-2</v>
      </c>
      <c r="G9" s="187">
        <f>[1]Exports!L8/1000000</f>
        <v>0.16569500000000001</v>
      </c>
      <c r="H9" s="197" t="str">
        <f t="shared" si="2"/>
        <v>N/A</v>
      </c>
      <c r="I9" s="195">
        <f t="shared" si="3"/>
        <v>9.7532499999999998E-3</v>
      </c>
      <c r="J9" s="197">
        <f t="shared" si="4"/>
        <v>3</v>
      </c>
      <c r="K9" s="167" t="str">
        <f>Barley!L9</f>
        <v>GTA (2020)</v>
      </c>
      <c r="L9" s="167" t="str">
        <f>Barley!M9</f>
        <v>IHS Global Trade Atlas (GTA) (2020). Unpublished trade data accessed via subscription service. Last Accessed September 2020.</v>
      </c>
    </row>
    <row r="10" spans="1:12" x14ac:dyDescent="0.25">
      <c r="A10" s="215" t="str">
        <f>[1]Exports!B9</f>
        <v>Singapore</v>
      </c>
      <c r="B10" s="182" t="s">
        <v>9</v>
      </c>
      <c r="C10" s="187">
        <f>[1]Exports!H9/1000000</f>
        <v>0</v>
      </c>
      <c r="D10" s="187">
        <f>[1]Exports!I9/1000000</f>
        <v>0</v>
      </c>
      <c r="E10" s="187">
        <f>[1]Exports!J9/1000000</f>
        <v>0</v>
      </c>
      <c r="F10" s="187">
        <f>[1]Exports!K9/1000000</f>
        <v>1.6333E-2</v>
      </c>
      <c r="G10" s="187">
        <f>[1]Exports!L9/1000000</f>
        <v>3.8601999999999997E-2</v>
      </c>
      <c r="H10" s="197" t="str">
        <f t="shared" si="2"/>
        <v>N/A</v>
      </c>
      <c r="I10" s="195">
        <f t="shared" si="3"/>
        <v>4.0832500000000001E-3</v>
      </c>
      <c r="J10" s="197">
        <f t="shared" si="4"/>
        <v>3</v>
      </c>
      <c r="K10" s="167" t="str">
        <f>Barley!L10</f>
        <v>GTA (2020)</v>
      </c>
      <c r="L10" s="167" t="str">
        <f>Barley!M10</f>
        <v>IHS Global Trade Atlas (GTA) (2020). Unpublished trade data accessed via subscription service. Last Accessed September 2020.</v>
      </c>
    </row>
    <row r="11" spans="1:12" x14ac:dyDescent="0.25">
      <c r="A11" s="160" t="s">
        <v>64</v>
      </c>
      <c r="B11" s="182" t="s">
        <v>9</v>
      </c>
      <c r="C11" s="187">
        <f>Rice!D7</f>
        <v>23.080696</v>
      </c>
      <c r="D11" s="187">
        <f>Rice!E7</f>
        <v>35.553553000000001</v>
      </c>
      <c r="E11" s="200">
        <f>Rice!F7</f>
        <v>43.562081999999997</v>
      </c>
      <c r="F11" s="200">
        <f>Rice!G7</f>
        <v>14.767956999999999</v>
      </c>
      <c r="G11" s="200">
        <f>Rice!H7</f>
        <v>6.6231819999999999</v>
      </c>
      <c r="H11" s="197">
        <f t="shared" si="2"/>
        <v>-0.66099056055217931</v>
      </c>
      <c r="I11" s="195">
        <f t="shared" si="3"/>
        <v>29.241071999999996</v>
      </c>
      <c r="J11" s="197">
        <f t="shared" si="4"/>
        <v>-0.49495842696875125</v>
      </c>
      <c r="K11" s="167" t="str">
        <f>Rice!L7</f>
        <v>GTA (2020)</v>
      </c>
      <c r="L11" s="167" t="str">
        <f>Rice!M7</f>
        <v>IHS Global Trade Atlas (GTA) (2020). Unpublished trade data accessed via subscription service. Last Accessed September 2020.</v>
      </c>
    </row>
    <row r="12" spans="1:12" x14ac:dyDescent="0.25">
      <c r="A12" s="215" t="str">
        <f>Rice!B8</f>
        <v>Unidentified Country</v>
      </c>
      <c r="B12" s="182" t="s">
        <v>9</v>
      </c>
      <c r="C12" s="187">
        <f>Rice!D8</f>
        <v>23.080696</v>
      </c>
      <c r="D12" s="187">
        <f>Rice!E8</f>
        <v>35.544966000000002</v>
      </c>
      <c r="E12" s="200">
        <f>Rice!F8</f>
        <v>43.538865000000001</v>
      </c>
      <c r="F12" s="200">
        <f>Rice!G8</f>
        <v>14.142956999999999</v>
      </c>
      <c r="G12" s="200">
        <f>Rice!H8</f>
        <v>6.6062989999999999</v>
      </c>
      <c r="H12" s="197">
        <f t="shared" si="2"/>
        <v>-0.67516477519567863</v>
      </c>
      <c r="I12" s="195">
        <f t="shared" si="3"/>
        <v>29.076871000000001</v>
      </c>
      <c r="J12" s="197">
        <f t="shared" si="4"/>
        <v>-0.51360113679357045</v>
      </c>
      <c r="K12" s="167" t="str">
        <f>Rice!L8</f>
        <v>GTA (2020)</v>
      </c>
      <c r="L12" s="167" t="str">
        <f>Rice!M8</f>
        <v>IHS Global Trade Atlas (GTA) (2020). Unpublished trade data accessed via subscription service. Last Accessed September 2020.</v>
      </c>
    </row>
    <row r="13" spans="1:12" x14ac:dyDescent="0.25">
      <c r="A13" s="215" t="str">
        <f>Rice!B9</f>
        <v>Papua New Guinea</v>
      </c>
      <c r="B13" s="182" t="s">
        <v>9</v>
      </c>
      <c r="C13" s="187">
        <f>Rice!D9</f>
        <v>0</v>
      </c>
      <c r="D13" s="187">
        <f>Rice!E9</f>
        <v>8.5869999999999991E-3</v>
      </c>
      <c r="E13" s="200">
        <f>Rice!F9</f>
        <v>2.3217000000000002E-2</v>
      </c>
      <c r="F13" s="200">
        <f>Rice!G9</f>
        <v>0.625</v>
      </c>
      <c r="G13" s="200">
        <f>Rice!H9</f>
        <v>1.6882999999999999E-2</v>
      </c>
      <c r="H13" s="197">
        <f t="shared" si="2"/>
        <v>25.919929362105353</v>
      </c>
      <c r="I13" s="195">
        <f t="shared" si="3"/>
        <v>0.16420099999999999</v>
      </c>
      <c r="J13" s="197">
        <f t="shared" si="4"/>
        <v>2.8063105584009844</v>
      </c>
      <c r="K13" s="167" t="str">
        <f>Rice!L9</f>
        <v>GTA (2020)</v>
      </c>
      <c r="L13" s="167" t="str">
        <f>Rice!M9</f>
        <v>IHS Global Trade Atlas (GTA) (2020). Unpublished trade data accessed via subscription service. Last Accessed September 2020.</v>
      </c>
    </row>
    <row r="14" spans="1:12" x14ac:dyDescent="0.25">
      <c r="A14" s="215" t="str">
        <f>Rice!B10</f>
        <v>Cook Islands</v>
      </c>
      <c r="B14" s="182" t="s">
        <v>9</v>
      </c>
      <c r="C14" s="187">
        <f>Rice!D10</f>
        <v>0</v>
      </c>
      <c r="D14" s="187">
        <f>Rice!E10</f>
        <v>0</v>
      </c>
      <c r="E14" s="200">
        <f>Rice!F10</f>
        <v>0</v>
      </c>
      <c r="F14" s="200">
        <f>Rice!G10</f>
        <v>0</v>
      </c>
      <c r="G14" s="200">
        <f>Rice!H10</f>
        <v>0</v>
      </c>
      <c r="H14" s="194" t="str">
        <f t="shared" si="2"/>
        <v>N/A</v>
      </c>
      <c r="I14" s="195">
        <f t="shared" si="3"/>
        <v>0</v>
      </c>
      <c r="J14" s="197" t="str">
        <f t="shared" si="4"/>
        <v>N/A</v>
      </c>
      <c r="K14" s="167" t="str">
        <f>Rice!L10</f>
        <v>GTA (2020)</v>
      </c>
      <c r="L14" s="167" t="str">
        <f>Rice!M10</f>
        <v>IHS Global Trade Atlas (GTA) (2020). Unpublished trade data accessed via subscription service. Last Accessed September 2020.</v>
      </c>
    </row>
    <row r="15" spans="1:12" x14ac:dyDescent="0.25">
      <c r="A15" s="160" t="s">
        <v>460</v>
      </c>
      <c r="B15" s="182" t="s">
        <v>9</v>
      </c>
      <c r="C15" s="187">
        <f>'Other Coarse Grains'!D7</f>
        <v>53.518991999999997</v>
      </c>
      <c r="D15" s="187">
        <f>'Other Coarse Grains'!E7</f>
        <v>64.644835999999998</v>
      </c>
      <c r="E15" s="200">
        <f>'Other Coarse Grains'!F7</f>
        <v>49.832436999999999</v>
      </c>
      <c r="F15" s="200">
        <f>'Other Coarse Grains'!G7</f>
        <v>10.166041</v>
      </c>
      <c r="G15" s="200">
        <f>'Other Coarse Grains'!H7</f>
        <v>5.1616350000000004</v>
      </c>
      <c r="H15" s="197">
        <f t="shared" si="2"/>
        <v>-0.79599550790582452</v>
      </c>
      <c r="I15" s="195">
        <f t="shared" si="3"/>
        <v>44.5405765</v>
      </c>
      <c r="J15" s="197">
        <f t="shared" si="4"/>
        <v>-0.77175775890552289</v>
      </c>
      <c r="K15" s="167" t="str">
        <f>'Other Coarse Grains'!L7</f>
        <v>GTA (2020)</v>
      </c>
      <c r="L15" s="167" t="str">
        <f>'Other Coarse Grains'!M7</f>
        <v>IHS Global Trade Atlas (GTA) (2020). Unpublished trade data accessed via subscription service. Last Accessed September 2020.</v>
      </c>
    </row>
    <row r="16" spans="1:12" x14ac:dyDescent="0.25">
      <c r="A16" s="215" t="str">
        <f>'Other Coarse Grains'!B8</f>
        <v>New Zealand</v>
      </c>
      <c r="B16" s="182" t="s">
        <v>9</v>
      </c>
      <c r="C16" s="187">
        <f>'Other Coarse Grains'!D8</f>
        <v>0.29519200000000001</v>
      </c>
      <c r="D16" s="187">
        <f>'Other Coarse Grains'!E8</f>
        <v>2.1661E-2</v>
      </c>
      <c r="E16" s="200">
        <f>'Other Coarse Grains'!F8</f>
        <v>0.34507500000000002</v>
      </c>
      <c r="F16" s="200">
        <f>'Other Coarse Grains'!G8</f>
        <v>0.35354400000000002</v>
      </c>
      <c r="G16" s="200">
        <f>'Other Coarse Grains'!H8</f>
        <v>0.19694999999999999</v>
      </c>
      <c r="H16" s="197">
        <f t="shared" si="2"/>
        <v>2.4542490762877733E-2</v>
      </c>
      <c r="I16" s="195">
        <f t="shared" si="3"/>
        <v>0.25386800000000004</v>
      </c>
      <c r="J16" s="197">
        <f t="shared" si="4"/>
        <v>0.3926292403926448</v>
      </c>
      <c r="K16" s="167" t="str">
        <f>'Other Coarse Grains'!L8</f>
        <v>GTA (2020)</v>
      </c>
      <c r="L16" s="167" t="str">
        <f>'Other Coarse Grains'!M8</f>
        <v>IHS Global Trade Atlas (GTA) (2020). Unpublished trade data accessed via subscription service. Last Accessed September 2020.</v>
      </c>
    </row>
    <row r="17" spans="1:12" x14ac:dyDescent="0.25">
      <c r="A17" s="215" t="str">
        <f>'Other Coarse Grains'!B9</f>
        <v>Japan</v>
      </c>
      <c r="B17" s="182" t="s">
        <v>9</v>
      </c>
      <c r="C17" s="187">
        <f>'Other Coarse Grains'!D9</f>
        <v>0.70360299999999998</v>
      </c>
      <c r="D17" s="187">
        <f>'Other Coarse Grains'!E9</f>
        <v>2.077445</v>
      </c>
      <c r="E17" s="200">
        <f>'Other Coarse Grains'!F9</f>
        <v>0.51946499999999995</v>
      </c>
      <c r="F17" s="200">
        <f>'Other Coarse Grains'!G9</f>
        <v>0.45327400000000001</v>
      </c>
      <c r="G17" s="200">
        <f>'Other Coarse Grains'!H9</f>
        <v>0.48037999999999997</v>
      </c>
      <c r="H17" s="197">
        <f t="shared" si="2"/>
        <v>-0.12742148171676615</v>
      </c>
      <c r="I17" s="195">
        <f t="shared" si="3"/>
        <v>0.93844675</v>
      </c>
      <c r="J17" s="197">
        <f t="shared" si="4"/>
        <v>-0.51699550347422485</v>
      </c>
      <c r="K17" s="167" t="str">
        <f>'Other Coarse Grains'!L9</f>
        <v>GTA (2020)</v>
      </c>
      <c r="L17" s="167" t="str">
        <f>'Other Coarse Grains'!M9</f>
        <v>IHS Global Trade Atlas (GTA) (2020). Unpublished trade data accessed via subscription service. Last Accessed September 2020.</v>
      </c>
    </row>
    <row r="18" spans="1:12" x14ac:dyDescent="0.25">
      <c r="A18" s="215" t="str">
        <f>'Other Coarse Grains'!B10</f>
        <v>China</v>
      </c>
      <c r="B18" s="182" t="s">
        <v>9</v>
      </c>
      <c r="C18" s="187">
        <f>'Other Coarse Grains'!D10</f>
        <v>48.310930999999997</v>
      </c>
      <c r="D18" s="187">
        <f>'Other Coarse Grains'!E10</f>
        <v>52.486601999999998</v>
      </c>
      <c r="E18" s="200">
        <f>'Other Coarse Grains'!F10</f>
        <v>40.727727999999999</v>
      </c>
      <c r="F18" s="200">
        <f>'Other Coarse Grains'!G10</f>
        <v>5.1218830000000004</v>
      </c>
      <c r="G18" s="200">
        <f>'Other Coarse Grains'!H10</f>
        <v>0.45589499999999999</v>
      </c>
      <c r="H18" s="197">
        <f t="shared" si="2"/>
        <v>-0.87424088571795611</v>
      </c>
      <c r="I18" s="195">
        <f t="shared" si="3"/>
        <v>36.661785999999999</v>
      </c>
      <c r="J18" s="197">
        <f t="shared" si="4"/>
        <v>-0.86029368563768283</v>
      </c>
      <c r="K18" s="167" t="str">
        <f>'Other Coarse Grains'!L10</f>
        <v>GTA (2020)</v>
      </c>
      <c r="L18" s="167" t="str">
        <f>'Other Coarse Grains'!M10</f>
        <v>IHS Global Trade Atlas (GTA) (2020). Unpublished trade data accessed via subscription service. Last Accessed September 2020.</v>
      </c>
    </row>
    <row r="19" spans="1:12" x14ac:dyDescent="0.25">
      <c r="A19" s="160" t="s">
        <v>66</v>
      </c>
      <c r="B19" s="182" t="s">
        <v>9</v>
      </c>
      <c r="C19" s="187">
        <f>Pulses!D8</f>
        <v>366.13136300000002</v>
      </c>
      <c r="D19" s="187">
        <f>Pulses!E8</f>
        <v>531.664716</v>
      </c>
      <c r="E19" s="200">
        <f>Pulses!F8</f>
        <v>333.32132200000001</v>
      </c>
      <c r="F19" s="200">
        <f>Pulses!G8</f>
        <v>56.862020000000001</v>
      </c>
      <c r="G19" s="200">
        <f>Pulses!H8</f>
        <v>52.984881000000001</v>
      </c>
      <c r="H19" s="197">
        <f t="shared" si="2"/>
        <v>-0.82940779288040867</v>
      </c>
      <c r="I19" s="195">
        <f t="shared" si="3"/>
        <v>321.99485525</v>
      </c>
      <c r="J19" s="197">
        <f t="shared" si="4"/>
        <v>-0.8234070542653491</v>
      </c>
      <c r="K19" s="167" t="str">
        <f>Pulses!L8</f>
        <v>GTA (2020)</v>
      </c>
      <c r="L19" s="167" t="str">
        <f>Pulses!M8</f>
        <v>IHS Global Trade Atlas (GTA) (2020). Unpublished trade data accessed via subscription service. Last Accessed September 2020.</v>
      </c>
    </row>
    <row r="20" spans="1:12" x14ac:dyDescent="0.25">
      <c r="A20" s="215" t="str">
        <f>Pulses!B9</f>
        <v>Pakistan</v>
      </c>
      <c r="B20" s="182" t="s">
        <v>9</v>
      </c>
      <c r="C20" s="187">
        <f>Pulses!D9</f>
        <v>50.954749999999997</v>
      </c>
      <c r="D20" s="187">
        <f>Pulses!E9</f>
        <v>155.818153</v>
      </c>
      <c r="E20" s="200">
        <f>Pulses!F9</f>
        <v>39.083433999999997</v>
      </c>
      <c r="F20" s="200">
        <f>Pulses!G9</f>
        <v>20.175578999999999</v>
      </c>
      <c r="G20" s="200">
        <f>Pulses!H9</f>
        <v>32.682865999999997</v>
      </c>
      <c r="H20" s="197">
        <f t="shared" si="2"/>
        <v>-0.48378182428903249</v>
      </c>
      <c r="I20" s="195">
        <f t="shared" si="3"/>
        <v>66.507979000000006</v>
      </c>
      <c r="J20" s="197">
        <f t="shared" si="4"/>
        <v>-0.69664423271679932</v>
      </c>
      <c r="K20" s="167" t="str">
        <f>Pulses!L9</f>
        <v>GTA (2020)</v>
      </c>
      <c r="L20" s="167" t="str">
        <f>Pulses!M9</f>
        <v>IHS Global Trade Atlas (GTA) (2020). Unpublished trade data accessed via subscription service. Last Accessed September 2020.</v>
      </c>
    </row>
    <row r="21" spans="1:12" x14ac:dyDescent="0.25">
      <c r="A21" s="215" t="str">
        <f>Pulses!B10</f>
        <v>United Arab Emirates</v>
      </c>
      <c r="B21" s="182" t="s">
        <v>9</v>
      </c>
      <c r="C21" s="187">
        <f>Pulses!D10</f>
        <v>20.045155999999999</v>
      </c>
      <c r="D21" s="187">
        <f>Pulses!E10</f>
        <v>21.102636</v>
      </c>
      <c r="E21" s="200">
        <f>Pulses!F10</f>
        <v>12.917771999999999</v>
      </c>
      <c r="F21" s="200">
        <f>Pulses!G10</f>
        <v>13.109811000000001</v>
      </c>
      <c r="G21" s="200">
        <f>Pulses!H10</f>
        <v>9.2145679999999999</v>
      </c>
      <c r="H21" s="197">
        <f t="shared" si="2"/>
        <v>1.486626331537666E-2</v>
      </c>
      <c r="I21" s="195">
        <f t="shared" si="3"/>
        <v>16.793843750000001</v>
      </c>
      <c r="J21" s="197">
        <f t="shared" si="4"/>
        <v>-0.21936804967594148</v>
      </c>
      <c r="K21" s="167" t="str">
        <f>Pulses!L10</f>
        <v>GTA (2020)</v>
      </c>
      <c r="L21" s="167" t="str">
        <f>Pulses!M10</f>
        <v>IHS Global Trade Atlas (GTA) (2020). Unpublished trade data accessed via subscription service. Last Accessed September 2020.</v>
      </c>
    </row>
    <row r="22" spans="1:12" x14ac:dyDescent="0.25">
      <c r="A22" s="215" t="str">
        <f>Pulses!B11</f>
        <v>Bangladesh</v>
      </c>
      <c r="B22" s="182" t="s">
        <v>9</v>
      </c>
      <c r="C22" s="187">
        <f>Pulses!D11</f>
        <v>58.073588999999998</v>
      </c>
      <c r="D22" s="187">
        <f>Pulses!E11</f>
        <v>44.183309999999999</v>
      </c>
      <c r="E22" s="200">
        <f>Pulses!F11</f>
        <v>64.648719999999997</v>
      </c>
      <c r="F22" s="200">
        <f>Pulses!G11</f>
        <v>14.817441000000001</v>
      </c>
      <c r="G22" s="200">
        <f>Pulses!H11</f>
        <v>8.0937819999999991</v>
      </c>
      <c r="H22" s="197">
        <f t="shared" si="2"/>
        <v>-0.77080070572162906</v>
      </c>
      <c r="I22" s="195">
        <f t="shared" si="3"/>
        <v>45.430765000000001</v>
      </c>
      <c r="J22" s="197">
        <f t="shared" si="4"/>
        <v>-0.67384566383594913</v>
      </c>
      <c r="K22" s="167" t="str">
        <f>Pulses!L11</f>
        <v>GTA (2020)</v>
      </c>
      <c r="L22" s="167" t="str">
        <f>Pulses!M11</f>
        <v>IHS Global Trade Atlas (GTA) (2020). Unpublished trade data accessed via subscription service. Last Accessed September 2020.</v>
      </c>
    </row>
    <row r="23" spans="1:12" x14ac:dyDescent="0.25">
      <c r="A23" s="160" t="s">
        <v>65</v>
      </c>
      <c r="B23" s="182" t="s">
        <v>9</v>
      </c>
      <c r="C23" s="187">
        <f>Oilseeds!D8</f>
        <v>136.493942</v>
      </c>
      <c r="D23" s="187">
        <f>Oilseeds!E8</f>
        <v>217.11319700000001</v>
      </c>
      <c r="E23" s="200">
        <f>Oilseeds!F8</f>
        <v>36.725349999999999</v>
      </c>
      <c r="F23" s="200">
        <f>Oilseeds!G8</f>
        <v>18.198782999999999</v>
      </c>
      <c r="G23" s="200">
        <f>Oilseeds!H8</f>
        <v>3.7835220000000001</v>
      </c>
      <c r="H23" s="197">
        <f t="shared" si="2"/>
        <v>-0.50446263956640314</v>
      </c>
      <c r="I23" s="195">
        <f t="shared" si="3"/>
        <v>102.132818</v>
      </c>
      <c r="J23" s="197">
        <f t="shared" si="4"/>
        <v>-0.82181258329717288</v>
      </c>
      <c r="K23" s="167" t="str">
        <f>Oilseeds!L8</f>
        <v>GTA (2020)</v>
      </c>
      <c r="L23" s="167" t="str">
        <f>Oilseeds!M8</f>
        <v>IHS Global Trade Atlas (GTA) (2020). Unpublished trade data accessed via subscription service. Last Accessed September 2020.</v>
      </c>
    </row>
    <row r="24" spans="1:12" x14ac:dyDescent="0.25">
      <c r="A24" s="215" t="str">
        <f>Oilseeds!B9</f>
        <v>China</v>
      </c>
      <c r="B24" s="182" t="s">
        <v>9</v>
      </c>
      <c r="C24" s="187">
        <f>Oilseeds!D9</f>
        <v>12.315464</v>
      </c>
      <c r="D24" s="187">
        <f>Oilseeds!E9</f>
        <v>4.0281520000000004</v>
      </c>
      <c r="E24" s="200">
        <f>Oilseeds!F9</f>
        <v>2.8714230000000001</v>
      </c>
      <c r="F24" s="200">
        <f>Oilseeds!G9</f>
        <v>2.5333139999999998</v>
      </c>
      <c r="G24" s="200">
        <f>Oilseeds!H9</f>
        <v>2.2817150000000002</v>
      </c>
      <c r="H24" s="197">
        <f t="shared" si="2"/>
        <v>-0.1177496314545089</v>
      </c>
      <c r="I24" s="195">
        <f t="shared" si="3"/>
        <v>5.4370882500000004</v>
      </c>
      <c r="J24" s="197">
        <f t="shared" si="4"/>
        <v>-0.53406789010643707</v>
      </c>
      <c r="K24" s="167" t="str">
        <f>Oilseeds!L9</f>
        <v>GTA (2020)</v>
      </c>
      <c r="L24" s="167" t="str">
        <f>Oilseeds!M9</f>
        <v>IHS Global Trade Atlas (GTA) (2020). Unpublished trade data accessed via subscription service. Last Accessed September 2020.</v>
      </c>
    </row>
    <row r="25" spans="1:12" x14ac:dyDescent="0.25">
      <c r="A25" s="215" t="str">
        <f>Oilseeds!B10</f>
        <v>Japan</v>
      </c>
      <c r="B25" s="182" t="s">
        <v>9</v>
      </c>
      <c r="C25" s="187">
        <f>Oilseeds!D10</f>
        <v>0</v>
      </c>
      <c r="D25" s="187">
        <f>Oilseeds!E10</f>
        <v>0.61219299999999999</v>
      </c>
      <c r="E25" s="200">
        <f>Oilseeds!F10</f>
        <v>0.611788</v>
      </c>
      <c r="F25" s="200">
        <f>Oilseeds!G10</f>
        <v>0</v>
      </c>
      <c r="G25" s="200">
        <f>Oilseeds!H10</f>
        <v>0.48569200000000001</v>
      </c>
      <c r="H25" s="197">
        <f t="shared" si="2"/>
        <v>-1</v>
      </c>
      <c r="I25" s="195">
        <f t="shared" si="3"/>
        <v>0.30599525</v>
      </c>
      <c r="J25" s="197">
        <f t="shared" si="4"/>
        <v>-1</v>
      </c>
      <c r="K25" s="167" t="str">
        <f>Oilseeds!L10</f>
        <v>GTA (2020)</v>
      </c>
      <c r="L25" s="167" t="str">
        <f>Oilseeds!M10</f>
        <v>IHS Global Trade Atlas (GTA) (2020). Unpublished trade data accessed via subscription service. Last Accessed September 2020.</v>
      </c>
    </row>
    <row r="26" spans="1:12" x14ac:dyDescent="0.25">
      <c r="A26" s="215" t="str">
        <f>Oilseeds!B11</f>
        <v>Saudi Arabia</v>
      </c>
      <c r="B26" s="182" t="s">
        <v>9</v>
      </c>
      <c r="C26" s="187">
        <f>Oilseeds!D11</f>
        <v>0</v>
      </c>
      <c r="D26" s="187">
        <f>Oilseeds!E11</f>
        <v>8.2950000000000003E-3</v>
      </c>
      <c r="E26" s="200">
        <f>Oilseeds!F11</f>
        <v>3.6062999999999998E-2</v>
      </c>
      <c r="F26" s="200">
        <f>Oilseeds!G11</f>
        <v>0.110792</v>
      </c>
      <c r="G26" s="200">
        <f>Oilseeds!H11</f>
        <v>0.26061000000000001</v>
      </c>
      <c r="H26" s="197">
        <f t="shared" si="2"/>
        <v>2.072179241882262</v>
      </c>
      <c r="I26" s="195">
        <f t="shared" si="3"/>
        <v>3.8787500000000003E-2</v>
      </c>
      <c r="J26" s="197">
        <f t="shared" si="4"/>
        <v>1.8563841443764098</v>
      </c>
      <c r="K26" s="167" t="str">
        <f>Oilseeds!L11</f>
        <v>GTA (2020)</v>
      </c>
      <c r="L26" s="167" t="str">
        <f>Oilseeds!M11</f>
        <v>IHS Global Trade Atlas (GTA) (2020). Unpublished trade data accessed via subscription service. Last Accessed September 2020.</v>
      </c>
    </row>
    <row r="27" spans="1:12" ht="16.5" x14ac:dyDescent="0.25">
      <c r="A27" s="216" t="s">
        <v>556</v>
      </c>
      <c r="B27" s="182" t="s">
        <v>9</v>
      </c>
      <c r="C27" s="187">
        <f>[2]Exports!H6/1000000</f>
        <v>592.83520999999996</v>
      </c>
      <c r="D27" s="187">
        <f>[2]Exports!I6/1000000</f>
        <v>731.67857700000002</v>
      </c>
      <c r="E27" s="187">
        <f>[2]Exports!J6/1000000</f>
        <v>177.05171200000001</v>
      </c>
      <c r="F27" s="187">
        <f>[2]Exports!K6/1000000</f>
        <v>0.113216</v>
      </c>
      <c r="G27" s="187">
        <f>[2]Exports!L6/1000000</f>
        <v>2.7900000000000001E-4</v>
      </c>
      <c r="H27" s="197">
        <f t="shared" si="2"/>
        <v>-0.99936054840294342</v>
      </c>
      <c r="I27" s="195">
        <f t="shared" si="3"/>
        <v>375.41967874999995</v>
      </c>
      <c r="J27" s="197">
        <f t="shared" si="4"/>
        <v>-0.99969842816877108</v>
      </c>
      <c r="K27" s="167" t="str">
        <f>'Cotton Lint'!L7</f>
        <v>GTA (2020)</v>
      </c>
      <c r="L27" s="167" t="str">
        <f>'Cotton Lint'!M7</f>
        <v>IHS Global Trade Atlas (GTA) (2020). Unpublished trade data accessed via subscription service. Last Accessed September 2020.</v>
      </c>
    </row>
    <row r="28" spans="1:12" x14ac:dyDescent="0.25">
      <c r="A28" s="215" t="str">
        <f>[2]Exports!B7</f>
        <v>China</v>
      </c>
      <c r="B28" s="182" t="s">
        <v>9</v>
      </c>
      <c r="C28" s="187">
        <f>[2]Exports!H7/1000000</f>
        <v>334.690358</v>
      </c>
      <c r="D28" s="187">
        <f>[2]Exports!I7/1000000</f>
        <v>228.01945599999999</v>
      </c>
      <c r="E28" s="200">
        <f>[2]Exports!J7/1000000</f>
        <v>62.022759999999998</v>
      </c>
      <c r="F28" s="200">
        <f>[2]Exports!K7/1000000</f>
        <v>0</v>
      </c>
      <c r="G28" s="200">
        <f>[2]Exports!L7/1000000</f>
        <v>0</v>
      </c>
      <c r="H28" s="197">
        <f t="shared" si="2"/>
        <v>-1</v>
      </c>
      <c r="I28" s="195">
        <f t="shared" si="3"/>
        <v>156.1831435</v>
      </c>
      <c r="J28" s="197">
        <f t="shared" si="4"/>
        <v>-1</v>
      </c>
      <c r="K28" s="167" t="str">
        <f>'Cotton Lint'!L8</f>
        <v>GTA (2020)</v>
      </c>
      <c r="L28" s="167" t="str">
        <f>'Cotton Lint'!M8</f>
        <v>IHS Global Trade Atlas (GTA) (2020). Unpublished trade data accessed via subscription service. Last Accessed September 2020.</v>
      </c>
    </row>
    <row r="29" spans="1:12" x14ac:dyDescent="0.25">
      <c r="A29" s="215" t="str">
        <f>[2]Exports!B8</f>
        <v>Bangladesh</v>
      </c>
      <c r="B29" s="182" t="s">
        <v>9</v>
      </c>
      <c r="C29" s="187">
        <f>[2]Exports!H8/1000000</f>
        <v>17.920755</v>
      </c>
      <c r="D29" s="187">
        <f>[2]Exports!I8/1000000</f>
        <v>83.618769</v>
      </c>
      <c r="E29" s="200">
        <f>[2]Exports!J8/1000000</f>
        <v>25.63814</v>
      </c>
      <c r="F29" s="200">
        <f>[2]Exports!K8/1000000</f>
        <v>0</v>
      </c>
      <c r="G29" s="200">
        <f>[2]Exports!L8/1000000</f>
        <v>0</v>
      </c>
      <c r="H29" s="197">
        <f t="shared" si="2"/>
        <v>-1</v>
      </c>
      <c r="I29" s="195">
        <f t="shared" si="3"/>
        <v>31.794415999999998</v>
      </c>
      <c r="J29" s="197">
        <f t="shared" si="4"/>
        <v>-1</v>
      </c>
      <c r="K29" s="167" t="str">
        <f>'Cotton Lint'!L9</f>
        <v>GTA (2020)</v>
      </c>
      <c r="L29" s="167" t="str">
        <f>'Cotton Lint'!M9</f>
        <v>IHS Global Trade Atlas (GTA) (2020). Unpublished trade data accessed via subscription service. Last Accessed September 2020.</v>
      </c>
    </row>
    <row r="30" spans="1:12" x14ac:dyDescent="0.25">
      <c r="A30" s="215" t="str">
        <f>[2]Exports!B9</f>
        <v>Vietnam</v>
      </c>
      <c r="B30" s="182" t="s">
        <v>9</v>
      </c>
      <c r="C30" s="187">
        <f>[2]Exports!H9/1000000</f>
        <v>81.643620999999996</v>
      </c>
      <c r="D30" s="187">
        <f>[2]Exports!I9/1000000</f>
        <v>99.741693999999995</v>
      </c>
      <c r="E30" s="200">
        <f>[2]Exports!J9/1000000</f>
        <v>23.827693</v>
      </c>
      <c r="F30" s="200">
        <f>[2]Exports!K9/1000000</f>
        <v>0</v>
      </c>
      <c r="G30" s="200">
        <f>[2]Exports!L9/1000000</f>
        <v>0</v>
      </c>
      <c r="H30" s="197">
        <f t="shared" si="2"/>
        <v>-1</v>
      </c>
      <c r="I30" s="195">
        <f t="shared" si="3"/>
        <v>51.303252000000001</v>
      </c>
      <c r="J30" s="197">
        <f t="shared" si="4"/>
        <v>-1</v>
      </c>
      <c r="K30" s="167" t="str">
        <f>'Cotton Lint'!L10</f>
        <v>GTA (2020)</v>
      </c>
      <c r="L30" s="167" t="str">
        <f>'Cotton Lint'!M10</f>
        <v>IHS Global Trade Atlas (GTA) (2020). Unpublished trade data accessed via subscription service. Last Accessed September 2020.</v>
      </c>
    </row>
    <row r="31" spans="1:12" x14ac:dyDescent="0.25">
      <c r="A31" s="160" t="s">
        <v>67</v>
      </c>
      <c r="B31" s="182" t="s">
        <v>9</v>
      </c>
      <c r="C31" s="187">
        <f>Sugarcane!D7</f>
        <v>3.0807470000000001</v>
      </c>
      <c r="D31" s="187">
        <f>Sugarcane!E7</f>
        <v>3.2253769999999999</v>
      </c>
      <c r="E31" s="200">
        <f>Sugarcane!F7</f>
        <v>1.589742</v>
      </c>
      <c r="F31" s="200">
        <f>Sugarcane!G7</f>
        <v>1.925125</v>
      </c>
      <c r="G31" s="200">
        <f>Sugarcane!H7</f>
        <v>2.7363599999999999</v>
      </c>
      <c r="H31" s="197">
        <f t="shared" si="2"/>
        <v>0.2109669367733884</v>
      </c>
      <c r="I31" s="195">
        <f t="shared" si="3"/>
        <v>2.4552477500000003</v>
      </c>
      <c r="J31" s="197">
        <f t="shared" si="4"/>
        <v>-0.21591415774640266</v>
      </c>
      <c r="K31" s="167" t="str">
        <f>Sugarcane!L7</f>
        <v>GTA (2020)</v>
      </c>
      <c r="L31" s="167" t="str">
        <f>Sugarcane!M7</f>
        <v>IHS Global Trade Atlas (GTA) (2020). Unpublished trade data accessed via subscription service. Last Accessed September 2020.</v>
      </c>
    </row>
    <row r="32" spans="1:12" x14ac:dyDescent="0.25">
      <c r="A32" s="215" t="str">
        <f>Sugarcane!B9</f>
        <v>United States</v>
      </c>
      <c r="B32" s="182" t="s">
        <v>9</v>
      </c>
      <c r="C32" s="187">
        <f>Sugarcane!D9</f>
        <v>0</v>
      </c>
      <c r="D32" s="187">
        <f>Sugarcane!E9</f>
        <v>4.1359999999999999E-3</v>
      </c>
      <c r="E32" s="200">
        <f>Sugarcane!F9</f>
        <v>1.6980000000000001E-3</v>
      </c>
      <c r="F32" s="200">
        <f>Sugarcane!G9</f>
        <v>3.1591000000000001E-2</v>
      </c>
      <c r="G32" s="200">
        <f>Sugarcane!H9</f>
        <v>0.31787199999999999</v>
      </c>
      <c r="H32" s="197">
        <f t="shared" si="2"/>
        <v>17.604829210836279</v>
      </c>
      <c r="I32" s="195">
        <f t="shared" si="3"/>
        <v>9.35625E-3</v>
      </c>
      <c r="J32" s="197">
        <f t="shared" si="4"/>
        <v>2.3764595858383433</v>
      </c>
      <c r="K32" s="167" t="str">
        <f>Sugarcane!L9</f>
        <v>GTA (2020)</v>
      </c>
      <c r="L32" s="167" t="str">
        <f>Sugarcane!M9</f>
        <v>IHS Global Trade Atlas (GTA) (2020). Unpublished trade data accessed via subscription service. Last Accessed September 2020.</v>
      </c>
    </row>
    <row r="33" spans="1:12" x14ac:dyDescent="0.25">
      <c r="A33" s="215" t="str">
        <f>Sugarcane!B8</f>
        <v>New Zealand</v>
      </c>
      <c r="B33" s="182" t="s">
        <v>9</v>
      </c>
      <c r="C33" s="187">
        <f>Sugarcane!D8</f>
        <v>1.632233</v>
      </c>
      <c r="D33" s="187">
        <f>Sugarcane!E8</f>
        <v>1.400142</v>
      </c>
      <c r="E33" s="200">
        <f>Sugarcane!F8</f>
        <v>0.34904499999999999</v>
      </c>
      <c r="F33" s="200">
        <f>Sugarcane!G8</f>
        <v>0.35948400000000003</v>
      </c>
      <c r="G33" s="200">
        <f>Sugarcane!H8</f>
        <v>1.6306259999999999</v>
      </c>
      <c r="H33" s="197">
        <f t="shared" si="2"/>
        <v>2.9907318540589367E-2</v>
      </c>
      <c r="I33" s="195">
        <f t="shared" si="3"/>
        <v>0.935226</v>
      </c>
      <c r="J33" s="197">
        <f t="shared" si="4"/>
        <v>-0.61561804312540502</v>
      </c>
      <c r="K33" s="167" t="str">
        <f>Sugarcane!L8</f>
        <v>GTA (2020)</v>
      </c>
      <c r="L33" s="167" t="str">
        <f>Sugarcane!M8</f>
        <v>IHS Global Trade Atlas (GTA) (2020). Unpublished trade data accessed via subscription service. Last Accessed September 2020.</v>
      </c>
    </row>
    <row r="34" spans="1:12" x14ac:dyDescent="0.25">
      <c r="A34" s="215" t="str">
        <f>Sugarcane!B10</f>
        <v>Mexico</v>
      </c>
      <c r="B34" s="182" t="s">
        <v>9</v>
      </c>
      <c r="C34" s="187">
        <f>Sugarcane!D10</f>
        <v>0</v>
      </c>
      <c r="D34" s="187">
        <f>Sugarcane!E10</f>
        <v>0</v>
      </c>
      <c r="E34" s="200">
        <f>Sugarcane!F10</f>
        <v>0</v>
      </c>
      <c r="F34" s="200">
        <f>Sugarcane!G10</f>
        <v>0</v>
      </c>
      <c r="G34" s="200">
        <f>Sugarcane!H10</f>
        <v>0.27752100000000002</v>
      </c>
      <c r="H34" s="194" t="str">
        <f t="shared" ref="H34:H65" si="5">IF(ISBLANK(F34),"N/A",IF(ISNA(F34/E34-1),"N/A",IF(ISERROR(F34/E34-1),"N/A",F34/E34-1)))</f>
        <v>N/A</v>
      </c>
      <c r="I34" s="195">
        <f t="shared" ref="I34:I65" si="6">IF(ISBLANK(F34),"",IF(ISNA(AVERAGE(C34:F34)),"N/A",IF(ISERROR(AVERAGE(C34:F34)),"N/A",AVERAGE(C34:F34))))</f>
        <v>0</v>
      </c>
      <c r="J34" s="197" t="str">
        <f t="shared" ref="J34:J65" si="7">IF(ISBLANK(F34),"",IF(ISNA(F34/AVERAGE(C34:F34)-1),"N/A",IF(ISERROR(F34/AVERAGE(C34:F34)-1),"N/A",F34/AVERAGE(C34:F34)-1)))</f>
        <v>N/A</v>
      </c>
      <c r="K34" s="167" t="str">
        <f>Sugarcane!L10</f>
        <v>GTA (2020)</v>
      </c>
      <c r="L34" s="167" t="str">
        <f>Sugarcane!M10</f>
        <v>IHS Global Trade Atlas (GTA) (2020). Unpublished trade data accessed via subscription service. Last Accessed September 2020.</v>
      </c>
    </row>
    <row r="35" spans="1:12" ht="17.25" x14ac:dyDescent="0.25">
      <c r="A35" s="152" t="s">
        <v>557</v>
      </c>
      <c r="B35" s="152" t="s">
        <v>9</v>
      </c>
      <c r="C35" s="188">
        <f t="shared" ref="C35:D35" si="8">SUM(C36)</f>
        <v>239.83673999999999</v>
      </c>
      <c r="D35" s="188">
        <f t="shared" si="8"/>
        <v>325.40530799999999</v>
      </c>
      <c r="E35" s="217">
        <f>SUM(E36)</f>
        <v>365.11487699999998</v>
      </c>
      <c r="F35" s="217">
        <f>SUM(F36)</f>
        <v>458.23013600000002</v>
      </c>
      <c r="G35" s="217">
        <f>SUM(G36)</f>
        <v>461.71237500000001</v>
      </c>
      <c r="H35" s="213">
        <f t="shared" si="5"/>
        <v>0.25503003264367141</v>
      </c>
      <c r="I35" s="214">
        <f t="shared" si="6"/>
        <v>347.14676524999999</v>
      </c>
      <c r="J35" s="213">
        <f t="shared" si="7"/>
        <v>0.31998964665565199</v>
      </c>
      <c r="K35" s="167"/>
      <c r="L35" s="167"/>
    </row>
    <row r="36" spans="1:12" x14ac:dyDescent="0.25">
      <c r="A36" s="160" t="s">
        <v>114</v>
      </c>
      <c r="B36" s="182" t="s">
        <v>9</v>
      </c>
      <c r="C36" s="187">
        <f>Horticulture!D14</f>
        <v>239.83673999999999</v>
      </c>
      <c r="D36" s="187">
        <f>Horticulture!E14</f>
        <v>325.40530799999999</v>
      </c>
      <c r="E36" s="200">
        <f>Horticulture!F14</f>
        <v>365.11487699999998</v>
      </c>
      <c r="F36" s="200">
        <f>Horticulture!G14</f>
        <v>458.23013600000002</v>
      </c>
      <c r="G36" s="200">
        <f>Horticulture!H14</f>
        <v>461.71237500000001</v>
      </c>
      <c r="H36" s="197">
        <f t="shared" si="5"/>
        <v>0.25503003264367141</v>
      </c>
      <c r="I36" s="195">
        <f t="shared" si="6"/>
        <v>347.14676524999999</v>
      </c>
      <c r="J36" s="197">
        <f t="shared" si="7"/>
        <v>0.31998964665565199</v>
      </c>
      <c r="K36" s="167" t="str">
        <f>Horticulture!L14</f>
        <v>GTA (2020)</v>
      </c>
      <c r="L36" s="167" t="str">
        <f>Horticulture!M14</f>
        <v>IHS Global Trade Atlas (GTA) (2020). Unpublished trade data accessed via subscription service. Last Accessed September 2020.</v>
      </c>
    </row>
    <row r="37" spans="1:12" x14ac:dyDescent="0.25">
      <c r="A37" s="215" t="str">
        <f>Horticulture!B15</f>
        <v>China</v>
      </c>
      <c r="B37" s="182" t="s">
        <v>9</v>
      </c>
      <c r="C37" s="187">
        <f>Horticulture!D15</f>
        <v>20.670031999999999</v>
      </c>
      <c r="D37" s="187">
        <f>Horticulture!E15</f>
        <v>43.541547999999999</v>
      </c>
      <c r="E37" s="200">
        <f>Horticulture!F15</f>
        <v>65.436750000000004</v>
      </c>
      <c r="F37" s="200">
        <f>Horticulture!G15</f>
        <v>101.623346</v>
      </c>
      <c r="G37" s="200">
        <f>Horticulture!H15</f>
        <v>128.267653</v>
      </c>
      <c r="H37" s="197">
        <f t="shared" si="5"/>
        <v>0.55300111940155938</v>
      </c>
      <c r="I37" s="195">
        <f t="shared" si="6"/>
        <v>57.817918999999996</v>
      </c>
      <c r="J37" s="197">
        <f t="shared" si="7"/>
        <v>0.75764447696569648</v>
      </c>
      <c r="K37" s="167" t="str">
        <f>Horticulture!L15</f>
        <v>GTA (2020)</v>
      </c>
      <c r="L37" s="167" t="str">
        <f>Horticulture!M15</f>
        <v>IHS Global Trade Atlas (GTA) (2020). Unpublished trade data accessed via subscription service. Last Accessed September 2020.</v>
      </c>
    </row>
    <row r="38" spans="1:12" x14ac:dyDescent="0.25">
      <c r="A38" s="215" t="str">
        <f>Horticulture!B16</f>
        <v>Japan</v>
      </c>
      <c r="B38" s="182" t="s">
        <v>9</v>
      </c>
      <c r="C38" s="187">
        <f>Horticulture!D16</f>
        <v>30.671790999999999</v>
      </c>
      <c r="D38" s="187">
        <f>Horticulture!E16</f>
        <v>40.641117999999999</v>
      </c>
      <c r="E38" s="200">
        <f>Horticulture!F16</f>
        <v>39.011539999999997</v>
      </c>
      <c r="F38" s="200">
        <f>Horticulture!G16</f>
        <v>56.570425999999998</v>
      </c>
      <c r="G38" s="200">
        <f>Horticulture!H16</f>
        <v>50.645496999999999</v>
      </c>
      <c r="H38" s="197">
        <f t="shared" si="5"/>
        <v>0.45009466429676959</v>
      </c>
      <c r="I38" s="195">
        <f t="shared" si="6"/>
        <v>41.723718749999996</v>
      </c>
      <c r="J38" s="197">
        <f t="shared" si="7"/>
        <v>0.35583374863967521</v>
      </c>
      <c r="K38" s="167" t="str">
        <f>Horticulture!L16</f>
        <v>GTA (2020)</v>
      </c>
      <c r="L38" s="167" t="str">
        <f>Horticulture!M16</f>
        <v>IHS Global Trade Atlas (GTA) (2020). Unpublished trade data accessed via subscription service. Last Accessed September 2020.</v>
      </c>
    </row>
    <row r="39" spans="1:12" x14ac:dyDescent="0.25">
      <c r="A39" s="215" t="str">
        <f>Horticulture!B17</f>
        <v>Vietnam</v>
      </c>
      <c r="B39" s="182" t="s">
        <v>9</v>
      </c>
      <c r="C39" s="187">
        <f>Horticulture!D17</f>
        <v>6.3035449999999997</v>
      </c>
      <c r="D39" s="187">
        <f>Horticulture!E17</f>
        <v>22.1342</v>
      </c>
      <c r="E39" s="200">
        <f>Horticulture!F17</f>
        <v>29.282966999999999</v>
      </c>
      <c r="F39" s="200">
        <f>Horticulture!G17</f>
        <v>23.222666</v>
      </c>
      <c r="G39" s="200">
        <f>Horticulture!H17</f>
        <v>28.807684999999999</v>
      </c>
      <c r="H39" s="197">
        <f t="shared" si="5"/>
        <v>-0.20695652185791147</v>
      </c>
      <c r="I39" s="195">
        <f t="shared" si="6"/>
        <v>20.235844499999999</v>
      </c>
      <c r="J39" s="197">
        <f t="shared" si="7"/>
        <v>0.14760053626622804</v>
      </c>
      <c r="K39" s="167" t="str">
        <f>Horticulture!L17</f>
        <v>GTA (2020)</v>
      </c>
      <c r="L39" s="167" t="str">
        <f>Horticulture!M17</f>
        <v>IHS Global Trade Atlas (GTA) (2020). Unpublished trade data accessed via subscription service. Last Accessed September 2020.</v>
      </c>
    </row>
    <row r="40" spans="1:12" ht="16.5" x14ac:dyDescent="0.25">
      <c r="A40" s="160" t="s">
        <v>558</v>
      </c>
      <c r="B40" s="182" t="s">
        <v>9</v>
      </c>
      <c r="C40" s="187">
        <f>Wine!D7</f>
        <v>506.79865799999999</v>
      </c>
      <c r="D40" s="187">
        <f>Wine!E7</f>
        <v>507.65681699999999</v>
      </c>
      <c r="E40" s="200">
        <f>Wine!F7</f>
        <v>519.64791400000001</v>
      </c>
      <c r="F40" s="200">
        <f>Wine!G7</f>
        <v>539.84796500000004</v>
      </c>
      <c r="G40" s="200">
        <f>Wine!H7</f>
        <v>550.59447999999998</v>
      </c>
      <c r="H40" s="197">
        <f t="shared" si="5"/>
        <v>3.8872572093111568E-2</v>
      </c>
      <c r="I40" s="195">
        <f t="shared" si="6"/>
        <v>518.48783849999995</v>
      </c>
      <c r="J40" s="197">
        <f t="shared" si="7"/>
        <v>4.1196967245741956E-2</v>
      </c>
      <c r="K40" s="167" t="str">
        <f>Wine!L7</f>
        <v>GTA (2020)</v>
      </c>
      <c r="L40" s="167" t="str">
        <f>Wine!M7</f>
        <v>IHS Global Trade Atlas (GTA) (2020). Unpublished trade data accessed via subscription service. Last Accessed September 2020.</v>
      </c>
    </row>
    <row r="41" spans="1:12" x14ac:dyDescent="0.25">
      <c r="A41" s="215" t="str">
        <f>Wine!B8</f>
        <v>United States</v>
      </c>
      <c r="B41" s="182" t="s">
        <v>9</v>
      </c>
      <c r="C41" s="187">
        <f>Wine!D8</f>
        <v>261.01698499999998</v>
      </c>
      <c r="D41" s="187">
        <f>Wine!E8</f>
        <v>245.37803600000001</v>
      </c>
      <c r="E41" s="200">
        <f>Wine!F8</f>
        <v>226.765502</v>
      </c>
      <c r="F41" s="200">
        <f>Wine!G8</f>
        <v>244.55725899999999</v>
      </c>
      <c r="G41" s="200">
        <f>Wine!H8</f>
        <v>251.65068600000001</v>
      </c>
      <c r="H41" s="197">
        <f t="shared" si="5"/>
        <v>7.8458834536480726E-2</v>
      </c>
      <c r="I41" s="195">
        <f t="shared" si="6"/>
        <v>244.42944549999999</v>
      </c>
      <c r="J41" s="197">
        <f t="shared" si="7"/>
        <v>5.2290549421551979E-4</v>
      </c>
      <c r="K41" s="167" t="str">
        <f>Wine!L8</f>
        <v>GTA (2020)</v>
      </c>
      <c r="L41" s="167" t="str">
        <f>Wine!M8</f>
        <v>IHS Global Trade Atlas (GTA) (2020). Unpublished trade data accessed via subscription service. Last Accessed September 2020.</v>
      </c>
    </row>
    <row r="42" spans="1:12" x14ac:dyDescent="0.25">
      <c r="A42" s="215" t="str">
        <f>Wine!B9</f>
        <v>United Kingdom</v>
      </c>
      <c r="B42" s="182" t="s">
        <v>9</v>
      </c>
      <c r="C42" s="187">
        <f>Wine!D9</f>
        <v>50.007936000000001</v>
      </c>
      <c r="D42" s="187">
        <f>Wine!E9</f>
        <v>51.020111</v>
      </c>
      <c r="E42" s="200">
        <f>Wine!F9</f>
        <v>85.769851000000003</v>
      </c>
      <c r="F42" s="200">
        <f>Wine!G9</f>
        <v>88.115504999999999</v>
      </c>
      <c r="G42" s="200">
        <f>Wine!H9</f>
        <v>94.467372999999995</v>
      </c>
      <c r="H42" s="197">
        <f t="shared" si="5"/>
        <v>2.7348234521242132E-2</v>
      </c>
      <c r="I42" s="195">
        <f t="shared" si="6"/>
        <v>68.728350750000004</v>
      </c>
      <c r="J42" s="197">
        <f t="shared" si="7"/>
        <v>0.28208379858438537</v>
      </c>
      <c r="K42" s="167" t="str">
        <f>Wine!L9</f>
        <v>GTA (2020)</v>
      </c>
      <c r="L42" s="167" t="str">
        <f>Wine!M9</f>
        <v>IHS Global Trade Atlas (GTA) (2020). Unpublished trade data accessed via subscription service. Last Accessed September 2020.</v>
      </c>
    </row>
    <row r="43" spans="1:12" x14ac:dyDescent="0.25">
      <c r="A43" s="215" t="str">
        <f>Wine!B10</f>
        <v>China</v>
      </c>
      <c r="B43" s="182" t="s">
        <v>9</v>
      </c>
      <c r="C43" s="187">
        <f>Wine!D10</f>
        <v>43.166558000000002</v>
      </c>
      <c r="D43" s="187">
        <f>Wine!E10</f>
        <v>57.536251</v>
      </c>
      <c r="E43" s="200">
        <f>Wine!F10</f>
        <v>65.526891000000006</v>
      </c>
      <c r="F43" s="200">
        <f>Wine!G10</f>
        <v>58.363261999999999</v>
      </c>
      <c r="G43" s="200">
        <f>Wine!H10</f>
        <v>60.343032000000001</v>
      </c>
      <c r="H43" s="197">
        <f t="shared" si="5"/>
        <v>-0.10932349895861848</v>
      </c>
      <c r="I43" s="195">
        <f t="shared" si="6"/>
        <v>56.1482405</v>
      </c>
      <c r="J43" s="197">
        <f t="shared" si="7"/>
        <v>3.9449526472695062E-2</v>
      </c>
      <c r="K43" s="167" t="str">
        <f>Wine!L10</f>
        <v>GTA (2020)</v>
      </c>
      <c r="L43" s="167" t="str">
        <f>Wine!M10</f>
        <v>IHS Global Trade Atlas (GTA) (2020). Unpublished trade data accessed via subscription service. Last Accessed September 2020.</v>
      </c>
    </row>
    <row r="44" spans="1:12" x14ac:dyDescent="0.25">
      <c r="A44" s="170" t="s">
        <v>129</v>
      </c>
      <c r="B44" s="152" t="s">
        <v>9</v>
      </c>
      <c r="C44" s="188">
        <f t="shared" ref="C44:E44" si="9">SUM(C45,C49,C53,C57,C61,C65,C69)</f>
        <v>2679.2798789999997</v>
      </c>
      <c r="D44" s="188">
        <f t="shared" si="9"/>
        <v>2602.5557840000001</v>
      </c>
      <c r="E44" s="217">
        <f t="shared" si="9"/>
        <v>3167.2865749999996</v>
      </c>
      <c r="F44" s="217">
        <f t="shared" ref="F44:G44" si="10">SUM(F45,F49,F53,F57,F61,F65,F69)</f>
        <v>3614.9915510000005</v>
      </c>
      <c r="G44" s="217">
        <f t="shared" si="10"/>
        <v>3801.1222780000003</v>
      </c>
      <c r="H44" s="213">
        <f t="shared" si="5"/>
        <v>0.14135284742903353</v>
      </c>
      <c r="I44" s="214">
        <f t="shared" si="6"/>
        <v>3016.0284472500002</v>
      </c>
      <c r="J44" s="213">
        <f t="shared" si="7"/>
        <v>0.19859332039660704</v>
      </c>
      <c r="K44" s="167"/>
      <c r="L44" s="167"/>
    </row>
    <row r="45" spans="1:12" x14ac:dyDescent="0.25">
      <c r="A45" s="160" t="s">
        <v>117</v>
      </c>
      <c r="B45" s="182" t="s">
        <v>9</v>
      </c>
      <c r="C45" s="187">
        <f>Beef!D12</f>
        <v>1577.454438</v>
      </c>
      <c r="D45" s="187">
        <f>Beef!E12</f>
        <v>1303.5414880000001</v>
      </c>
      <c r="E45" s="200">
        <f>Beef!F12</f>
        <v>1479.4857260000001</v>
      </c>
      <c r="F45" s="200">
        <f>Beef!G12</f>
        <v>1802.57511</v>
      </c>
      <c r="G45" s="200">
        <f>Beef!H12</f>
        <v>2103.8014600000001</v>
      </c>
      <c r="H45" s="197">
        <f t="shared" si="5"/>
        <v>0.21837952088494816</v>
      </c>
      <c r="I45" s="195">
        <f t="shared" si="6"/>
        <v>1540.7641905</v>
      </c>
      <c r="J45" s="197">
        <f t="shared" si="7"/>
        <v>0.169922770216407</v>
      </c>
      <c r="K45" s="167" t="str">
        <f>Beef!L12</f>
        <v>GTA (2020)</v>
      </c>
      <c r="L45" s="167" t="str">
        <f>Beef!M12</f>
        <v>IHS Global Trade Atlas (GTA) (2020). Unpublished trade data accessed via subscription service. Last Accessed September 2020.</v>
      </c>
    </row>
    <row r="46" spans="1:12" x14ac:dyDescent="0.25">
      <c r="A46" s="215" t="str">
        <f>Beef!B13</f>
        <v>China</v>
      </c>
      <c r="B46" s="182" t="s">
        <v>9</v>
      </c>
      <c r="C46" s="187">
        <f>Beef!D13</f>
        <v>208.84508299999999</v>
      </c>
      <c r="D46" s="187">
        <f>Beef!E13</f>
        <v>148.58690799999999</v>
      </c>
      <c r="E46" s="200">
        <f>Beef!F13</f>
        <v>248.96375599999999</v>
      </c>
      <c r="F46" s="200">
        <f>Beef!G13</f>
        <v>500.51808799999998</v>
      </c>
      <c r="G46" s="200">
        <f>Beef!H13</f>
        <v>747.44815600000004</v>
      </c>
      <c r="H46" s="197">
        <f t="shared" si="5"/>
        <v>1.010405434275341</v>
      </c>
      <c r="I46" s="195">
        <f t="shared" si="6"/>
        <v>276.72845875000002</v>
      </c>
      <c r="J46" s="197">
        <f t="shared" si="7"/>
        <v>0.80869755955304301</v>
      </c>
      <c r="K46" s="167" t="str">
        <f>Beef!L13</f>
        <v>GTA (2020)</v>
      </c>
      <c r="L46" s="167" t="str">
        <f>Beef!M13</f>
        <v>IHS Global Trade Atlas (GTA) (2020). Unpublished trade data accessed via subscription service. Last Accessed September 2020.</v>
      </c>
    </row>
    <row r="47" spans="1:12" x14ac:dyDescent="0.25">
      <c r="A47" s="215" t="str">
        <f>Beef!B14</f>
        <v>Japan</v>
      </c>
      <c r="B47" s="182" t="s">
        <v>9</v>
      </c>
      <c r="C47" s="187">
        <f>Beef!D14</f>
        <v>319.61097100000001</v>
      </c>
      <c r="D47" s="187">
        <f>Beef!E14</f>
        <v>357.53304900000001</v>
      </c>
      <c r="E47" s="200">
        <f>Beef!F14</f>
        <v>383.31357100000002</v>
      </c>
      <c r="F47" s="200">
        <f>Beef!G14</f>
        <v>401.82379700000001</v>
      </c>
      <c r="G47" s="200">
        <f>Beef!H14</f>
        <v>412.29277200000001</v>
      </c>
      <c r="H47" s="197">
        <f t="shared" si="5"/>
        <v>4.829003562725398E-2</v>
      </c>
      <c r="I47" s="195">
        <f t="shared" si="6"/>
        <v>365.57034699999997</v>
      </c>
      <c r="J47" s="197">
        <f t="shared" si="7"/>
        <v>9.9169558738854802E-2</v>
      </c>
      <c r="K47" s="167" t="str">
        <f>Beef!L14</f>
        <v>GTA (2020)</v>
      </c>
      <c r="L47" s="167" t="str">
        <f>Beef!M14</f>
        <v>IHS Global Trade Atlas (GTA) (2020). Unpublished trade data accessed via subscription service. Last Accessed September 2020.</v>
      </c>
    </row>
    <row r="48" spans="1:12" x14ac:dyDescent="0.25">
      <c r="A48" s="215" t="str">
        <f>Beef!B15</f>
        <v>United States</v>
      </c>
      <c r="B48" s="182" t="s">
        <v>9</v>
      </c>
      <c r="C48" s="187">
        <f>Beef!D15</f>
        <v>463.537509</v>
      </c>
      <c r="D48" s="187">
        <f>Beef!E15</f>
        <v>248.26018300000001</v>
      </c>
      <c r="E48" s="200">
        <f>Beef!F15</f>
        <v>282.82933000000003</v>
      </c>
      <c r="F48" s="200">
        <f>Beef!G15</f>
        <v>267.38518199999999</v>
      </c>
      <c r="G48" s="200">
        <f>Beef!H15</f>
        <v>328.57691699999998</v>
      </c>
      <c r="H48" s="197">
        <f t="shared" si="5"/>
        <v>-5.4605892535968703E-2</v>
      </c>
      <c r="I48" s="195">
        <f t="shared" si="6"/>
        <v>315.50305100000003</v>
      </c>
      <c r="J48" s="197">
        <f t="shared" si="7"/>
        <v>-0.15251158062493675</v>
      </c>
      <c r="K48" s="167" t="str">
        <f>Beef!L15</f>
        <v>GTA (2020)</v>
      </c>
      <c r="L48" s="167" t="str">
        <f>Beef!M15</f>
        <v>IHS Global Trade Atlas (GTA) (2020). Unpublished trade data accessed via subscription service. Last Accessed September 2020.</v>
      </c>
    </row>
    <row r="49" spans="1:12" x14ac:dyDescent="0.25">
      <c r="A49" s="160" t="s">
        <v>118</v>
      </c>
      <c r="B49" s="182" t="s">
        <v>9</v>
      </c>
      <c r="C49" s="187">
        <f>'Sheep Meat'!D9</f>
        <v>463.908952</v>
      </c>
      <c r="D49" s="187">
        <f>'Sheep Meat'!E9</f>
        <v>561.29422999999997</v>
      </c>
      <c r="E49" s="200">
        <f>'Sheep Meat'!F9</f>
        <v>741.03124200000002</v>
      </c>
      <c r="F49" s="200">
        <f>'Sheep Meat'!G9</f>
        <v>927.05228799999998</v>
      </c>
      <c r="G49" s="200">
        <f>'Sheep Meat'!H9</f>
        <v>1097.935342</v>
      </c>
      <c r="H49" s="197">
        <f t="shared" si="5"/>
        <v>0.25102996399711852</v>
      </c>
      <c r="I49" s="195">
        <f t="shared" si="6"/>
        <v>673.32167800000002</v>
      </c>
      <c r="J49" s="197">
        <f t="shared" si="7"/>
        <v>0.37683416157588789</v>
      </c>
      <c r="K49" s="167" t="str">
        <f>'Sheep Meat'!L9</f>
        <v>GTA (2020)</v>
      </c>
      <c r="L49" s="167" t="str">
        <f>'Sheep Meat'!M9</f>
        <v>IHS Global Trade Atlas (GTA) (2020). Unpublished trade data accessed via subscription service. Last Accessed September 2020.</v>
      </c>
    </row>
    <row r="50" spans="1:12" x14ac:dyDescent="0.25">
      <c r="A50" s="215" t="str">
        <f>'Sheep Meat'!B10</f>
        <v>China</v>
      </c>
      <c r="B50" s="182" t="s">
        <v>9</v>
      </c>
      <c r="C50" s="187">
        <f>'Sheep Meat'!D10</f>
        <v>56.950896</v>
      </c>
      <c r="D50" s="187">
        <f>'Sheep Meat'!E10</f>
        <v>102.672606</v>
      </c>
      <c r="E50" s="200">
        <f>'Sheep Meat'!F10</f>
        <v>224.30800500000001</v>
      </c>
      <c r="F50" s="200">
        <f>'Sheep Meat'!G10</f>
        <v>350.99996499999997</v>
      </c>
      <c r="G50" s="200">
        <f>'Sheep Meat'!H10</f>
        <v>482.13167399999998</v>
      </c>
      <c r="H50" s="197">
        <f t="shared" si="5"/>
        <v>0.5648124773790395</v>
      </c>
      <c r="I50" s="195">
        <f t="shared" si="6"/>
        <v>183.732868</v>
      </c>
      <c r="J50" s="197">
        <f t="shared" si="7"/>
        <v>0.91038200633759225</v>
      </c>
      <c r="K50" s="167" t="str">
        <f>'Sheep Meat'!L10</f>
        <v>GTA (2020)</v>
      </c>
      <c r="L50" s="167" t="str">
        <f>'Sheep Meat'!M10</f>
        <v>IHS Global Trade Atlas (GTA) (2020). Unpublished trade data accessed via subscription service. Last Accessed September 2020.</v>
      </c>
    </row>
    <row r="51" spans="1:12" x14ac:dyDescent="0.25">
      <c r="A51" s="215" t="str">
        <f>'Sheep Meat'!B11</f>
        <v>United States</v>
      </c>
      <c r="B51" s="182" t="s">
        <v>9</v>
      </c>
      <c r="C51" s="187">
        <f>'Sheep Meat'!D11</f>
        <v>152.478184</v>
      </c>
      <c r="D51" s="187">
        <f>'Sheep Meat'!E11</f>
        <v>182.64807999999999</v>
      </c>
      <c r="E51" s="200">
        <f>'Sheep Meat'!F11</f>
        <v>184.131866</v>
      </c>
      <c r="F51" s="200">
        <f>'Sheep Meat'!G11</f>
        <v>237.47554500000001</v>
      </c>
      <c r="G51" s="200">
        <f>'Sheep Meat'!H11</f>
        <v>264.10393299999998</v>
      </c>
      <c r="H51" s="197">
        <f t="shared" si="5"/>
        <v>0.28970367899274962</v>
      </c>
      <c r="I51" s="195">
        <f t="shared" si="6"/>
        <v>189.18341874999999</v>
      </c>
      <c r="J51" s="197">
        <f t="shared" si="7"/>
        <v>0.25526616745316644</v>
      </c>
      <c r="K51" s="167" t="str">
        <f>'Sheep Meat'!L11</f>
        <v>GTA (2020)</v>
      </c>
      <c r="L51" s="167" t="str">
        <f>'Sheep Meat'!M11</f>
        <v>IHS Global Trade Atlas (GTA) (2020). Unpublished trade data accessed via subscription service. Last Accessed September 2020.</v>
      </c>
    </row>
    <row r="52" spans="1:12" x14ac:dyDescent="0.25">
      <c r="A52" s="215" t="str">
        <f>'Sheep Meat'!B12</f>
        <v>Japan</v>
      </c>
      <c r="B52" s="182" t="s">
        <v>9</v>
      </c>
      <c r="C52" s="187">
        <f>'Sheep Meat'!D12</f>
        <v>31.690253999999999</v>
      </c>
      <c r="D52" s="187">
        <f>'Sheep Meat'!E12</f>
        <v>34.346775999999998</v>
      </c>
      <c r="E52" s="200">
        <f>'Sheep Meat'!F12</f>
        <v>46.511450000000004</v>
      </c>
      <c r="F52" s="200">
        <f>'Sheep Meat'!G12</f>
        <v>50.965282999999999</v>
      </c>
      <c r="G52" s="200">
        <f>'Sheep Meat'!H12</f>
        <v>56.346240999999999</v>
      </c>
      <c r="H52" s="197">
        <f t="shared" si="5"/>
        <v>9.5757775773492204E-2</v>
      </c>
      <c r="I52" s="195">
        <f t="shared" si="6"/>
        <v>40.878440750000003</v>
      </c>
      <c r="J52" s="197">
        <f t="shared" si="7"/>
        <v>0.24675212813737257</v>
      </c>
      <c r="K52" s="167" t="str">
        <f>'Sheep Meat'!L12</f>
        <v>GTA (2020)</v>
      </c>
      <c r="L52" s="167" t="str">
        <f>'Sheep Meat'!M12</f>
        <v>IHS Global Trade Atlas (GTA) (2020). Unpublished trade data accessed via subscription service. Last Accessed September 2020.</v>
      </c>
    </row>
    <row r="53" spans="1:12" x14ac:dyDescent="0.25">
      <c r="A53" s="160" t="s">
        <v>120</v>
      </c>
      <c r="B53" s="182" t="s">
        <v>9</v>
      </c>
      <c r="C53" s="187">
        <f>Pork!D6</f>
        <v>24.979061999999999</v>
      </c>
      <c r="D53" s="187">
        <f>Pork!E6</f>
        <v>29.385045999999999</v>
      </c>
      <c r="E53" s="200">
        <f>Pork!F6</f>
        <v>31.189703000000002</v>
      </c>
      <c r="F53" s="200">
        <f>Pork!G6</f>
        <v>30.080116</v>
      </c>
      <c r="G53" s="200">
        <f>Pork!H6</f>
        <v>23.306242999999998</v>
      </c>
      <c r="H53" s="197">
        <f t="shared" si="5"/>
        <v>-3.5575426928560416E-2</v>
      </c>
      <c r="I53" s="195">
        <f t="shared" si="6"/>
        <v>28.90848175</v>
      </c>
      <c r="J53" s="197">
        <f t="shared" si="7"/>
        <v>4.0529082783809622E-2</v>
      </c>
      <c r="K53" s="167" t="str">
        <f>Pork!L6</f>
        <v>GTA (2020)</v>
      </c>
      <c r="L53" s="167" t="str">
        <f>Pork!M6</f>
        <v>IHS Global Trade Atlas (GTA) (2020). Unpublished trade data accessed via subscription service. Last Accessed September 2020.</v>
      </c>
    </row>
    <row r="54" spans="1:12" x14ac:dyDescent="0.25">
      <c r="A54" s="215" t="str">
        <f>Pork!B7</f>
        <v>Singapore</v>
      </c>
      <c r="B54" s="182" t="s">
        <v>9</v>
      </c>
      <c r="C54" s="187">
        <f>Pork!D7</f>
        <v>8.2613350000000008</v>
      </c>
      <c r="D54" s="187">
        <f>Pork!E7</f>
        <v>12.298526000000001</v>
      </c>
      <c r="E54" s="200">
        <f>Pork!F7</f>
        <v>11.379702999999999</v>
      </c>
      <c r="F54" s="200">
        <f>Pork!G7</f>
        <v>9.4225779999999997</v>
      </c>
      <c r="G54" s="200">
        <f>Pork!H7</f>
        <v>7.3615170000000001</v>
      </c>
      <c r="H54" s="197">
        <f t="shared" si="5"/>
        <v>-0.17198383824252705</v>
      </c>
      <c r="I54" s="195">
        <f t="shared" si="6"/>
        <v>10.3405355</v>
      </c>
      <c r="J54" s="197">
        <f t="shared" si="7"/>
        <v>-8.8772723617650207E-2</v>
      </c>
      <c r="K54" s="167" t="str">
        <f>Pork!L7</f>
        <v>GTA (2020)</v>
      </c>
      <c r="L54" s="167" t="str">
        <f>Pork!M7</f>
        <v>IHS Global Trade Atlas (GTA) (2020). Unpublished trade data accessed via subscription service. Last Accessed September 2020.</v>
      </c>
    </row>
    <row r="55" spans="1:12" x14ac:dyDescent="0.25">
      <c r="A55" s="215" t="str">
        <f>Pork!B8</f>
        <v>New Zealand</v>
      </c>
      <c r="B55" s="182" t="s">
        <v>9</v>
      </c>
      <c r="C55" s="187">
        <f>Pork!D8</f>
        <v>7.6504779999999997</v>
      </c>
      <c r="D55" s="187">
        <f>Pork!E8</f>
        <v>4.751341</v>
      </c>
      <c r="E55" s="200">
        <f>Pork!F8</f>
        <v>6.3201929999999997</v>
      </c>
      <c r="F55" s="200">
        <f>Pork!G8</f>
        <v>4.8186689999999999</v>
      </c>
      <c r="G55" s="200">
        <f>Pork!H8</f>
        <v>3.3838200000000001</v>
      </c>
      <c r="H55" s="197">
        <f t="shared" si="5"/>
        <v>-0.23757565631302713</v>
      </c>
      <c r="I55" s="195">
        <f t="shared" si="6"/>
        <v>5.8851702499999998</v>
      </c>
      <c r="J55" s="197">
        <f t="shared" si="7"/>
        <v>-0.18121841929721572</v>
      </c>
      <c r="K55" s="167" t="str">
        <f>Pork!L8</f>
        <v>GTA (2020)</v>
      </c>
      <c r="L55" s="167" t="str">
        <f>Pork!M8</f>
        <v>IHS Global Trade Atlas (GTA) (2020). Unpublished trade data accessed via subscription service. Last Accessed September 2020.</v>
      </c>
    </row>
    <row r="56" spans="1:12" x14ac:dyDescent="0.25">
      <c r="A56" s="215" t="str">
        <f>Pork!B9</f>
        <v>Papua New Guinea</v>
      </c>
      <c r="B56" s="182" t="s">
        <v>9</v>
      </c>
      <c r="C56" s="187">
        <f>Pork!D9</f>
        <v>1.85453</v>
      </c>
      <c r="D56" s="187">
        <f>Pork!E9</f>
        <v>2.8119320000000001</v>
      </c>
      <c r="E56" s="200">
        <f>Pork!F9</f>
        <v>4.356617</v>
      </c>
      <c r="F56" s="200">
        <f>Pork!G9</f>
        <v>3.2919200000000002</v>
      </c>
      <c r="G56" s="200">
        <f>Pork!H9</f>
        <v>2.5847889999999998</v>
      </c>
      <c r="H56" s="197">
        <f t="shared" si="5"/>
        <v>-0.24438618313246263</v>
      </c>
      <c r="I56" s="195">
        <f t="shared" si="6"/>
        <v>3.0787497500000001</v>
      </c>
      <c r="J56" s="197">
        <f t="shared" si="7"/>
        <v>6.9239226085199057E-2</v>
      </c>
      <c r="K56" s="167" t="str">
        <f>Pork!L9</f>
        <v>GTA (2020)</v>
      </c>
      <c r="L56" s="167" t="str">
        <f>Pork!M9</f>
        <v>IHS Global Trade Atlas (GTA) (2020). Unpublished trade data accessed via subscription service. Last Accessed September 2020.</v>
      </c>
    </row>
    <row r="57" spans="1:12" x14ac:dyDescent="0.25">
      <c r="A57" s="160" t="s">
        <v>70</v>
      </c>
      <c r="B57" s="182" t="s">
        <v>9</v>
      </c>
      <c r="C57" s="187">
        <f>Poultry!D6</f>
        <v>17.501463000000001</v>
      </c>
      <c r="D57" s="187">
        <f>Poultry!E6</f>
        <v>21.813934</v>
      </c>
      <c r="E57" s="200">
        <f>Poultry!F6</f>
        <v>22.908660999999999</v>
      </c>
      <c r="F57" s="200">
        <f>Poultry!G6</f>
        <v>22.124732000000002</v>
      </c>
      <c r="G57" s="200">
        <f>Poultry!H6</f>
        <v>24.215153999999998</v>
      </c>
      <c r="H57" s="197">
        <f t="shared" si="5"/>
        <v>-3.4219765179640871E-2</v>
      </c>
      <c r="I57" s="195">
        <f t="shared" si="6"/>
        <v>21.087197500000002</v>
      </c>
      <c r="J57" s="197">
        <f t="shared" si="7"/>
        <v>4.9202104736772112E-2</v>
      </c>
      <c r="K57" s="167" t="str">
        <f>Poultry!L6</f>
        <v>GTA (2020)</v>
      </c>
      <c r="L57" s="167" t="str">
        <f>Poultry!M6</f>
        <v>IHS Global Trade Atlas (GTA) (2020). Unpublished trade data accessed via subscription service. Last Accessed September 2020.</v>
      </c>
    </row>
    <row r="58" spans="1:12" x14ac:dyDescent="0.25">
      <c r="A58" s="215" t="str">
        <f>Poultry!B7</f>
        <v>Singapore</v>
      </c>
      <c r="B58" s="182" t="s">
        <v>9</v>
      </c>
      <c r="C58" s="187">
        <f>Poultry!D7</f>
        <v>0.20421300000000001</v>
      </c>
      <c r="D58" s="187">
        <f>Poultry!E7</f>
        <v>0.14288699999999999</v>
      </c>
      <c r="E58" s="200">
        <f>Poultry!F7</f>
        <v>0.105667</v>
      </c>
      <c r="F58" s="200">
        <f>Poultry!G7</f>
        <v>0.28379799999999999</v>
      </c>
      <c r="G58" s="200">
        <f>Poultry!H7</f>
        <v>7.7887370000000002</v>
      </c>
      <c r="H58" s="197">
        <f t="shared" si="5"/>
        <v>1.6857770164762886</v>
      </c>
      <c r="I58" s="195">
        <f t="shared" si="6"/>
        <v>0.18414124999999998</v>
      </c>
      <c r="J58" s="197">
        <f t="shared" si="7"/>
        <v>0.5411973145615121</v>
      </c>
      <c r="K58" s="167" t="str">
        <f>Poultry!L7</f>
        <v>GTA (2020)</v>
      </c>
      <c r="L58" s="167" t="str">
        <f>Poultry!M7</f>
        <v>IHS Global Trade Atlas (GTA) (2020). Unpublished trade data accessed via subscription service. Last Accessed September 2020.</v>
      </c>
    </row>
    <row r="59" spans="1:12" x14ac:dyDescent="0.25">
      <c r="A59" s="215" t="str">
        <f>Poultry!B8</f>
        <v>Philippines</v>
      </c>
      <c r="B59" s="182" t="s">
        <v>9</v>
      </c>
      <c r="C59" s="187">
        <f>Poultry!D8</f>
        <v>0.84096899999999997</v>
      </c>
      <c r="D59" s="187">
        <f>Poultry!E8</f>
        <v>3.1266289999999999</v>
      </c>
      <c r="E59" s="200">
        <f>Poultry!F8</f>
        <v>1.4674339999999999</v>
      </c>
      <c r="F59" s="200">
        <f>Poultry!G8</f>
        <v>3.2997010000000002</v>
      </c>
      <c r="G59" s="200">
        <f>Poultry!H8</f>
        <v>3.084015</v>
      </c>
      <c r="H59" s="197">
        <f t="shared" si="5"/>
        <v>1.2486196994208942</v>
      </c>
      <c r="I59" s="195">
        <f t="shared" si="6"/>
        <v>2.1836832500000001</v>
      </c>
      <c r="J59" s="197">
        <f t="shared" si="7"/>
        <v>0.5110712599915761</v>
      </c>
      <c r="K59" s="167" t="str">
        <f>Poultry!L8</f>
        <v>GTA (2020)</v>
      </c>
      <c r="L59" s="167" t="str">
        <f>Poultry!M8</f>
        <v>IHS Global Trade Atlas (GTA) (2020). Unpublished trade data accessed via subscription service. Last Accessed September 2020.</v>
      </c>
    </row>
    <row r="60" spans="1:12" x14ac:dyDescent="0.25">
      <c r="A60" s="215" t="str">
        <f>Poultry!B9</f>
        <v>Myanmar</v>
      </c>
      <c r="B60" s="182" t="s">
        <v>9</v>
      </c>
      <c r="C60" s="187">
        <f>Poultry!D9</f>
        <v>0.161389</v>
      </c>
      <c r="D60" s="187">
        <f>Poultry!E9</f>
        <v>1.186496</v>
      </c>
      <c r="E60" s="200">
        <f>Poultry!F9</f>
        <v>0.44362699999999999</v>
      </c>
      <c r="F60" s="200">
        <f>Poultry!G9</f>
        <v>2.1427689999999999</v>
      </c>
      <c r="G60" s="200">
        <f>Poultry!H9</f>
        <v>2.042697</v>
      </c>
      <c r="H60" s="197">
        <f t="shared" si="5"/>
        <v>3.8301140372429989</v>
      </c>
      <c r="I60" s="195">
        <f t="shared" si="6"/>
        <v>0.98357024999999998</v>
      </c>
      <c r="J60" s="197">
        <f t="shared" si="7"/>
        <v>1.1785622328450867</v>
      </c>
      <c r="K60" s="167" t="str">
        <f>Poultry!L9</f>
        <v>GTA (2020)</v>
      </c>
      <c r="L60" s="167" t="str">
        <f>Poultry!M9</f>
        <v>IHS Global Trade Atlas (GTA) (2020). Unpublished trade data accessed via subscription service. Last Accessed September 2020.</v>
      </c>
    </row>
    <row r="61" spans="1:12" x14ac:dyDescent="0.25">
      <c r="A61" s="160" t="s">
        <v>72</v>
      </c>
      <c r="B61" s="182" t="s">
        <v>9</v>
      </c>
      <c r="C61" s="187">
        <f>Wool!D7</f>
        <v>583.64401599999997</v>
      </c>
      <c r="D61" s="187">
        <f>Wool!E7</f>
        <v>673.06748300000004</v>
      </c>
      <c r="E61" s="200">
        <f>Wool!F7</f>
        <v>870.84544500000004</v>
      </c>
      <c r="F61" s="200">
        <f>Wool!G7</f>
        <v>807.47414600000002</v>
      </c>
      <c r="G61" s="200">
        <f>Wool!H7</f>
        <v>527.49235799999997</v>
      </c>
      <c r="H61" s="197">
        <f t="shared" si="5"/>
        <v>-7.2769857572143604E-2</v>
      </c>
      <c r="I61" s="195">
        <f t="shared" si="6"/>
        <v>733.75777249999999</v>
      </c>
      <c r="J61" s="197">
        <f t="shared" si="7"/>
        <v>0.10046418077295405</v>
      </c>
      <c r="K61" s="167" t="str">
        <f>Wool!L7</f>
        <v>GTA (2020)</v>
      </c>
      <c r="L61" s="167" t="str">
        <f>Wool!M7</f>
        <v>IHS Global Trade Atlas (GTA) (2020). Unpublished trade data accessed via subscription service. Last Accessed September 2020.</v>
      </c>
    </row>
    <row r="62" spans="1:12" x14ac:dyDescent="0.25">
      <c r="A62" s="215" t="str">
        <f>Wool!B8</f>
        <v>China</v>
      </c>
      <c r="B62" s="182" t="s">
        <v>9</v>
      </c>
      <c r="C62" s="187">
        <f>Wool!D8</f>
        <v>441.734036</v>
      </c>
      <c r="D62" s="187">
        <f>Wool!E8</f>
        <v>532.06757000000005</v>
      </c>
      <c r="E62" s="200">
        <f>Wool!F8</f>
        <v>719.50719200000003</v>
      </c>
      <c r="F62" s="200">
        <f>Wool!G8</f>
        <v>684.67072399999995</v>
      </c>
      <c r="G62" s="200">
        <f>Wool!H8</f>
        <v>435.440831</v>
      </c>
      <c r="H62" s="197">
        <f t="shared" si="5"/>
        <v>-4.8417122701950754E-2</v>
      </c>
      <c r="I62" s="195">
        <f t="shared" si="6"/>
        <v>594.49488050000002</v>
      </c>
      <c r="J62" s="197">
        <f t="shared" si="7"/>
        <v>0.15168481085010788</v>
      </c>
      <c r="K62" s="167" t="str">
        <f>Wool!L8</f>
        <v>GTA (2020)</v>
      </c>
      <c r="L62" s="167" t="str">
        <f>Wool!M8</f>
        <v>IHS Global Trade Atlas (GTA) (2020). Unpublished trade data accessed via subscription service. Last Accessed September 2020.</v>
      </c>
    </row>
    <row r="63" spans="1:12" x14ac:dyDescent="0.25">
      <c r="A63" s="215" t="str">
        <f>Wool!B9</f>
        <v>Italy</v>
      </c>
      <c r="B63" s="182" t="s">
        <v>9</v>
      </c>
      <c r="C63" s="187">
        <f>Wool!D9</f>
        <v>63.710774999999998</v>
      </c>
      <c r="D63" s="187">
        <f>Wool!E9</f>
        <v>80.188967000000005</v>
      </c>
      <c r="E63" s="200">
        <f>Wool!F9</f>
        <v>65.215986000000001</v>
      </c>
      <c r="F63" s="200">
        <f>Wool!G9</f>
        <v>45.271394999999998</v>
      </c>
      <c r="G63" s="200">
        <f>Wool!H9</f>
        <v>43.664095000000003</v>
      </c>
      <c r="H63" s="197">
        <f t="shared" si="5"/>
        <v>-0.30582365188805094</v>
      </c>
      <c r="I63" s="195">
        <f t="shared" si="6"/>
        <v>63.596780749999994</v>
      </c>
      <c r="J63" s="197">
        <f t="shared" si="7"/>
        <v>-0.28814958137641267</v>
      </c>
      <c r="K63" s="167" t="str">
        <f>Wool!L9</f>
        <v>GTA (2020)</v>
      </c>
      <c r="L63" s="167" t="str">
        <f>Wool!M9</f>
        <v>IHS Global Trade Atlas (GTA) (2020). Unpublished trade data accessed via subscription service. Last Accessed September 2020.</v>
      </c>
    </row>
    <row r="64" spans="1:12" x14ac:dyDescent="0.25">
      <c r="A64" s="215" t="str">
        <f>Wool!B10</f>
        <v>Czech Republic</v>
      </c>
      <c r="B64" s="182" t="s">
        <v>9</v>
      </c>
      <c r="C64" s="187">
        <f>Wool!D10</f>
        <v>33.768081000000002</v>
      </c>
      <c r="D64" s="187">
        <f>Wool!E10</f>
        <v>31.031779</v>
      </c>
      <c r="E64" s="200">
        <f>Wool!F10</f>
        <v>43.616841999999998</v>
      </c>
      <c r="F64" s="200">
        <f>Wool!G10</f>
        <v>30.909317000000001</v>
      </c>
      <c r="G64" s="200">
        <f>Wool!H10</f>
        <v>19.662382999999998</v>
      </c>
      <c r="H64" s="197">
        <f t="shared" si="5"/>
        <v>-0.29134445359432481</v>
      </c>
      <c r="I64" s="195">
        <f t="shared" si="6"/>
        <v>34.831504749999993</v>
      </c>
      <c r="J64" s="197">
        <f t="shared" si="7"/>
        <v>-0.1126046025904176</v>
      </c>
      <c r="K64" s="167" t="str">
        <f>Wool!L10</f>
        <v>GTA (2020)</v>
      </c>
      <c r="L64" s="167" t="str">
        <f>Wool!M10</f>
        <v>IHS Global Trade Atlas (GTA) (2020). Unpublished trade data accessed via subscription service. Last Accessed September 2020.</v>
      </c>
    </row>
    <row r="65" spans="1:12" x14ac:dyDescent="0.25">
      <c r="A65" s="160" t="s">
        <v>74</v>
      </c>
      <c r="B65" s="182" t="s">
        <v>9</v>
      </c>
      <c r="C65" s="187">
        <f>Eggs!D8</f>
        <v>1.8150740000000001</v>
      </c>
      <c r="D65" s="187">
        <f>Eggs!E8</f>
        <v>3.8432759999999999</v>
      </c>
      <c r="E65" s="200">
        <f>Eggs!F8</f>
        <v>12.240022</v>
      </c>
      <c r="F65" s="200">
        <f>Eggs!G8</f>
        <v>7.8934610000000003</v>
      </c>
      <c r="G65" s="200">
        <f>Eggs!H8</f>
        <v>1.473776</v>
      </c>
      <c r="H65" s="197">
        <f t="shared" si="5"/>
        <v>-0.35511055453985296</v>
      </c>
      <c r="I65" s="195">
        <f t="shared" si="6"/>
        <v>6.447958250000001</v>
      </c>
      <c r="J65" s="197">
        <f t="shared" si="7"/>
        <v>0.22417991772822021</v>
      </c>
      <c r="K65" s="167" t="str">
        <f>Eggs!L8</f>
        <v>GTA (2020)</v>
      </c>
      <c r="L65" s="167" t="str">
        <f>Eggs!M8</f>
        <v>IHS Global Trade Atlas (GTA) (2020). Unpublished trade data accessed via subscription service. Last Accessed September 2020.</v>
      </c>
    </row>
    <row r="66" spans="1:12" x14ac:dyDescent="0.25">
      <c r="A66" s="215" t="str">
        <f>Eggs!B9</f>
        <v>Singapore</v>
      </c>
      <c r="B66" s="182" t="s">
        <v>9</v>
      </c>
      <c r="C66" s="187">
        <f>Eggs!D9</f>
        <v>0</v>
      </c>
      <c r="D66" s="187">
        <f>Eggs!E9</f>
        <v>2.2401000000000001E-2</v>
      </c>
      <c r="E66" s="200">
        <f>Eggs!F9</f>
        <v>0.46512900000000001</v>
      </c>
      <c r="F66" s="200">
        <f>Eggs!G9</f>
        <v>0.56649300000000002</v>
      </c>
      <c r="G66" s="200">
        <f>Eggs!H9</f>
        <v>0.64385899999999996</v>
      </c>
      <c r="H66" s="197">
        <f t="shared" ref="H66:H83" si="11">IF(ISBLANK(F66),"N/A",IF(ISNA(F66/E66-1),"N/A",IF(ISERROR(F66/E66-1),"N/A",F66/E66-1)))</f>
        <v>0.21792663970640413</v>
      </c>
      <c r="I66" s="195">
        <f t="shared" ref="I66:I83" si="12">IF(ISBLANK(F66),"",IF(ISNA(AVERAGE(C66:F66)),"N/A",IF(ISERROR(AVERAGE(C66:F66)),"N/A",AVERAGE(C66:F66))))</f>
        <v>0.26350574999999998</v>
      </c>
      <c r="J66" s="197">
        <f t="shared" ref="J66:J83" si="13">IF(ISBLANK(F66),"",IF(ISNA(F66/AVERAGE(C66:F66)-1),"N/A",IF(ISERROR(F66/AVERAGE(C66:F66)-1),"N/A",F66/AVERAGE(C66:F66)-1)))</f>
        <v>1.1498316450400039</v>
      </c>
      <c r="K66" s="167" t="str">
        <f>Eggs!L9</f>
        <v>GTA (2020)</v>
      </c>
      <c r="L66" s="167" t="str">
        <f>Eggs!M9</f>
        <v>IHS Global Trade Atlas (GTA) (2020). Unpublished trade data accessed via subscription service. Last Accessed September 2020.</v>
      </c>
    </row>
    <row r="67" spans="1:12" x14ac:dyDescent="0.25">
      <c r="A67" s="215" t="str">
        <f>Eggs!B10</f>
        <v>Philippines</v>
      </c>
      <c r="B67" s="182" t="s">
        <v>9</v>
      </c>
      <c r="C67" s="187">
        <f>Eggs!D10</f>
        <v>0</v>
      </c>
      <c r="D67" s="187">
        <f>Eggs!E10</f>
        <v>1.5422400000000001</v>
      </c>
      <c r="E67" s="200">
        <f>Eggs!F10</f>
        <v>11.042329000000001</v>
      </c>
      <c r="F67" s="200">
        <f>Eggs!G10</f>
        <v>5.8645069999999997</v>
      </c>
      <c r="G67" s="200">
        <f>Eggs!H10</f>
        <v>0.50830399999999998</v>
      </c>
      <c r="H67" s="197">
        <f t="shared" si="11"/>
        <v>-0.4689066953176273</v>
      </c>
      <c r="I67" s="195">
        <f t="shared" si="12"/>
        <v>4.6122689999999995</v>
      </c>
      <c r="J67" s="197">
        <f t="shared" si="13"/>
        <v>0.27150151042794768</v>
      </c>
      <c r="K67" s="167" t="str">
        <f>Eggs!L10</f>
        <v>GTA (2020)</v>
      </c>
      <c r="L67" s="167" t="str">
        <f>Eggs!M10</f>
        <v>IHS Global Trade Atlas (GTA) (2020). Unpublished trade data accessed via subscription service. Last Accessed September 2020.</v>
      </c>
    </row>
    <row r="68" spans="1:12" x14ac:dyDescent="0.25">
      <c r="A68" s="215" t="str">
        <f>Eggs!B11</f>
        <v>New Caledonia</v>
      </c>
      <c r="B68" s="182" t="s">
        <v>9</v>
      </c>
      <c r="C68" s="187">
        <f>Eggs!D11</f>
        <v>2.2679999999999999E-2</v>
      </c>
      <c r="D68" s="187">
        <f>Eggs!E11</f>
        <v>9.0719999999999995E-2</v>
      </c>
      <c r="E68" s="200">
        <f>Eggs!F11</f>
        <v>0.112613</v>
      </c>
      <c r="F68" s="200">
        <f>Eggs!G11</f>
        <v>0.49903700000000001</v>
      </c>
      <c r="G68" s="200">
        <f>Eggs!H11</f>
        <v>0.13275500000000001</v>
      </c>
      <c r="H68" s="197">
        <f t="shared" si="11"/>
        <v>3.431433315869393</v>
      </c>
      <c r="I68" s="195">
        <f t="shared" si="12"/>
        <v>0.18126249999999999</v>
      </c>
      <c r="J68" s="197">
        <f t="shared" si="13"/>
        <v>1.753117716019585</v>
      </c>
      <c r="K68" s="167" t="str">
        <f>Eggs!L11</f>
        <v>GTA (2020)</v>
      </c>
      <c r="L68" s="167" t="str">
        <f>Eggs!M11</f>
        <v>IHS Global Trade Atlas (GTA) (2020). Unpublished trade data accessed via subscription service. Last Accessed September 2020.</v>
      </c>
    </row>
    <row r="69" spans="1:12" x14ac:dyDescent="0.25">
      <c r="A69" s="160" t="s">
        <v>73</v>
      </c>
      <c r="B69" s="182" t="s">
        <v>9</v>
      </c>
      <c r="C69" s="187">
        <f>Milk!D9</f>
        <v>9.9768740000000005</v>
      </c>
      <c r="D69" s="187">
        <f>Milk!E9</f>
        <v>9.6103269999999998</v>
      </c>
      <c r="E69" s="200">
        <f>Milk!F9</f>
        <v>9.5857759999999992</v>
      </c>
      <c r="F69" s="200">
        <f>Milk!G9</f>
        <v>17.791698</v>
      </c>
      <c r="G69" s="200">
        <f>Milk!H9</f>
        <v>22.897945</v>
      </c>
      <c r="H69" s="197">
        <f t="shared" si="11"/>
        <v>0.85605192526927421</v>
      </c>
      <c r="I69" s="195">
        <f t="shared" si="12"/>
        <v>11.74116875</v>
      </c>
      <c r="J69" s="197">
        <f t="shared" si="13"/>
        <v>0.51532597638544297</v>
      </c>
      <c r="K69" s="167" t="str">
        <f>Milk!L9</f>
        <v>GTA (2020)</v>
      </c>
      <c r="L69" s="167" t="str">
        <f>Milk!M9</f>
        <v>IHS Global Trade Atlas (GTA) (2020). Unpublished trade data accessed via subscription service. Last Accessed September 2020.</v>
      </c>
    </row>
    <row r="70" spans="1:12" x14ac:dyDescent="0.25">
      <c r="A70" s="215" t="str">
        <f>Milk!B10</f>
        <v>China</v>
      </c>
      <c r="B70" s="182" t="s">
        <v>9</v>
      </c>
      <c r="C70" s="187">
        <f>Milk!D10</f>
        <v>5.3333190000000004</v>
      </c>
      <c r="D70" s="187">
        <f>Milk!E10</f>
        <v>2.1540240000000002</v>
      </c>
      <c r="E70" s="200">
        <f>Milk!F10</f>
        <v>3.9554179999999999</v>
      </c>
      <c r="F70" s="200">
        <f>Milk!G10</f>
        <v>11.632845</v>
      </c>
      <c r="G70" s="200">
        <f>Milk!H10</f>
        <v>14.108385999999999</v>
      </c>
      <c r="H70" s="197">
        <f t="shared" si="11"/>
        <v>1.9409900546541476</v>
      </c>
      <c r="I70" s="195">
        <f t="shared" si="12"/>
        <v>5.7689015000000001</v>
      </c>
      <c r="J70" s="197">
        <f t="shared" si="13"/>
        <v>1.0164748869433806</v>
      </c>
      <c r="K70" s="167" t="str">
        <f>Milk!L10</f>
        <v>GTA (2020)</v>
      </c>
      <c r="L70" s="167" t="str">
        <f>Milk!M10</f>
        <v>IHS Global Trade Atlas (GTA) (2020). Unpublished trade data accessed via subscription service. Last Accessed September 2020.</v>
      </c>
    </row>
    <row r="71" spans="1:12" x14ac:dyDescent="0.25">
      <c r="A71" s="215" t="str">
        <f>Milk!B11</f>
        <v>Hong Kong</v>
      </c>
      <c r="B71" s="182" t="s">
        <v>9</v>
      </c>
      <c r="C71" s="187">
        <f>Milk!D11</f>
        <v>1.478947</v>
      </c>
      <c r="D71" s="187">
        <f>Milk!E11</f>
        <v>1.142164</v>
      </c>
      <c r="E71" s="200">
        <f>Milk!F11</f>
        <v>1.8655349999999999</v>
      </c>
      <c r="F71" s="200">
        <f>Milk!G11</f>
        <v>1.7445029999999999</v>
      </c>
      <c r="G71" s="200">
        <f>Milk!H11</f>
        <v>3.6486930000000002</v>
      </c>
      <c r="H71" s="197">
        <f t="shared" si="11"/>
        <v>-6.4877903657663882E-2</v>
      </c>
      <c r="I71" s="195">
        <f t="shared" si="12"/>
        <v>1.5577872500000001</v>
      </c>
      <c r="J71" s="197">
        <f t="shared" si="13"/>
        <v>0.11985959571822136</v>
      </c>
      <c r="K71" s="167" t="str">
        <f>Milk!L11</f>
        <v>GTA (2020)</v>
      </c>
      <c r="L71" s="167" t="str">
        <f>Milk!M11</f>
        <v>IHS Global Trade Atlas (GTA) (2020). Unpublished trade data accessed via subscription service. Last Accessed September 2020.</v>
      </c>
    </row>
    <row r="72" spans="1:12" x14ac:dyDescent="0.25">
      <c r="A72" s="215" t="str">
        <f>Milk!B12</f>
        <v>Singapore</v>
      </c>
      <c r="B72" s="182" t="s">
        <v>9</v>
      </c>
      <c r="C72" s="187">
        <f>Milk!D12</f>
        <v>1.6723399999999999</v>
      </c>
      <c r="D72" s="187">
        <f>Milk!E12</f>
        <v>4.7397130000000001</v>
      </c>
      <c r="E72" s="200">
        <f>Milk!F12</f>
        <v>2.7436470000000002</v>
      </c>
      <c r="F72" s="200">
        <f>Milk!G12</f>
        <v>2.7993000000000001</v>
      </c>
      <c r="G72" s="200">
        <f>Milk!H12</f>
        <v>2.569426</v>
      </c>
      <c r="H72" s="197">
        <f t="shared" si="11"/>
        <v>2.0284315001164455E-2</v>
      </c>
      <c r="I72" s="195">
        <f t="shared" si="12"/>
        <v>2.98875</v>
      </c>
      <c r="J72" s="197">
        <f t="shared" si="13"/>
        <v>-6.3387703889585922E-2</v>
      </c>
      <c r="K72" s="167" t="str">
        <f>Milk!L12</f>
        <v>GTA (2020)</v>
      </c>
      <c r="L72" s="167" t="str">
        <f>Milk!M12</f>
        <v>IHS Global Trade Atlas (GTA) (2020). Unpublished trade data accessed via subscription service. Last Accessed September 2020.</v>
      </c>
    </row>
    <row r="73" spans="1:12" x14ac:dyDescent="0.25">
      <c r="A73" s="152" t="s">
        <v>130</v>
      </c>
      <c r="B73" s="152" t="s">
        <v>9</v>
      </c>
      <c r="C73" s="188">
        <f>SUM(C74,C78)</f>
        <v>103.843639</v>
      </c>
      <c r="D73" s="188">
        <f t="shared" ref="D73" si="14">SUM(D74,D78)</f>
        <v>149.20578600000002</v>
      </c>
      <c r="E73" s="217">
        <f>SUM(E74,E78)</f>
        <v>156.15461100000002</v>
      </c>
      <c r="F73" s="217">
        <f>SUM(F74,F78)</f>
        <v>175.39549099999999</v>
      </c>
      <c r="G73" s="217">
        <f>SUM(G74,G78)</f>
        <v>187.664637</v>
      </c>
      <c r="H73" s="213">
        <f t="shared" si="11"/>
        <v>0.1232168546082828</v>
      </c>
      <c r="I73" s="214">
        <f t="shared" si="12"/>
        <v>146.14988175000002</v>
      </c>
      <c r="J73" s="213">
        <f t="shared" si="13"/>
        <v>0.20010696484877566</v>
      </c>
      <c r="K73" s="167"/>
      <c r="L73" s="167"/>
    </row>
    <row r="74" spans="1:12" x14ac:dyDescent="0.25">
      <c r="A74" s="160" t="s">
        <v>121</v>
      </c>
      <c r="B74" s="182" t="s">
        <v>9</v>
      </c>
      <c r="C74" s="187">
        <f>Forestry!D11</f>
        <v>91.576611999999997</v>
      </c>
      <c r="D74" s="187">
        <f>Forestry!E11</f>
        <v>138.33978400000001</v>
      </c>
      <c r="E74" s="200">
        <f>Forestry!F11</f>
        <v>146.92478600000001</v>
      </c>
      <c r="F74" s="200">
        <f>Forestry!G11</f>
        <v>166.03516500000001</v>
      </c>
      <c r="G74" s="200">
        <f>Forestry!H11</f>
        <v>181.38229200000001</v>
      </c>
      <c r="H74" s="197">
        <f t="shared" si="11"/>
        <v>0.13006912938433679</v>
      </c>
      <c r="I74" s="195">
        <f t="shared" si="12"/>
        <v>135.71908675</v>
      </c>
      <c r="J74" s="197">
        <f t="shared" si="13"/>
        <v>0.22337372712979886</v>
      </c>
      <c r="K74" s="167" t="str">
        <f>Forestry!L11</f>
        <v>GTA (2020)</v>
      </c>
      <c r="L74" s="167" t="str">
        <f>Forestry!M11</f>
        <v>IHS Global Trade Atlas (GTA) (2020). Unpublished trade data accessed via subscription service. Last Accessed September 2020.</v>
      </c>
    </row>
    <row r="75" spans="1:12" x14ac:dyDescent="0.25">
      <c r="A75" s="215" t="str">
        <f>Forestry!B12</f>
        <v>China</v>
      </c>
      <c r="B75" s="182" t="s">
        <v>9</v>
      </c>
      <c r="C75" s="187">
        <f>Forestry!D12</f>
        <v>67.637573000000003</v>
      </c>
      <c r="D75" s="187">
        <f>Forestry!E12</f>
        <v>110.707849</v>
      </c>
      <c r="E75" s="200">
        <f>Forestry!F12</f>
        <v>127.26960099999999</v>
      </c>
      <c r="F75" s="200">
        <f>Forestry!G12</f>
        <v>141.06328500000001</v>
      </c>
      <c r="G75" s="200">
        <f>Forestry!H12</f>
        <v>157.328801</v>
      </c>
      <c r="H75" s="197">
        <f t="shared" si="11"/>
        <v>0.10838160795365437</v>
      </c>
      <c r="I75" s="195">
        <f t="shared" si="12"/>
        <v>111.66957699999999</v>
      </c>
      <c r="J75" s="197">
        <f t="shared" si="13"/>
        <v>0.26322037559074851</v>
      </c>
      <c r="K75" s="167" t="str">
        <f>Forestry!L12</f>
        <v>GTA (2020)</v>
      </c>
      <c r="L75" s="167" t="str">
        <f>Forestry!M12</f>
        <v>IHS Global Trade Atlas (GTA) (2020). Unpublished trade data accessed via subscription service. Last Accessed September 2020.</v>
      </c>
    </row>
    <row r="76" spans="1:12" x14ac:dyDescent="0.25">
      <c r="A76" s="215" t="str">
        <f>Forestry!B13</f>
        <v>Taiwan</v>
      </c>
      <c r="B76" s="182" t="s">
        <v>9</v>
      </c>
      <c r="C76" s="187">
        <f>Forestry!D13</f>
        <v>9.1312309999999997</v>
      </c>
      <c r="D76" s="187">
        <f>Forestry!E13</f>
        <v>15.720196</v>
      </c>
      <c r="E76" s="200">
        <f>Forestry!F13</f>
        <v>8.181203</v>
      </c>
      <c r="F76" s="200">
        <f>Forestry!G13</f>
        <v>8.3387419999999999</v>
      </c>
      <c r="G76" s="200">
        <f>Forestry!H13</f>
        <v>9.3894090000000006</v>
      </c>
      <c r="H76" s="197">
        <f t="shared" si="11"/>
        <v>1.925621452004056E-2</v>
      </c>
      <c r="I76" s="195">
        <f t="shared" si="12"/>
        <v>10.342842999999998</v>
      </c>
      <c r="J76" s="197">
        <f t="shared" si="13"/>
        <v>-0.19376693622826902</v>
      </c>
      <c r="K76" s="167" t="str">
        <f>Forestry!L13</f>
        <v>GTA (2020)</v>
      </c>
      <c r="L76" s="167" t="str">
        <f>Forestry!M13</f>
        <v>IHS Global Trade Atlas (GTA) (2020). Unpublished trade data accessed via subscription service. Last Accessed September 2020.</v>
      </c>
    </row>
    <row r="77" spans="1:12" x14ac:dyDescent="0.25">
      <c r="A77" s="215" t="str">
        <f>Forestry!B14</f>
        <v>Korea, South</v>
      </c>
      <c r="B77" s="182" t="s">
        <v>9</v>
      </c>
      <c r="C77" s="187">
        <f>Forestry!D14</f>
        <v>3.1711100000000001</v>
      </c>
      <c r="D77" s="187">
        <f>Forestry!E14</f>
        <v>2.9344760000000001</v>
      </c>
      <c r="E77" s="200">
        <f>Forestry!F14</f>
        <v>2.2298939999999998</v>
      </c>
      <c r="F77" s="200">
        <f>Forestry!G14</f>
        <v>4.9500849999999996</v>
      </c>
      <c r="G77" s="200">
        <f>Forestry!H14</f>
        <v>5.4842500000000003</v>
      </c>
      <c r="H77" s="197">
        <f t="shared" si="11"/>
        <v>1.2198745769978303</v>
      </c>
      <c r="I77" s="195">
        <f t="shared" si="12"/>
        <v>3.32139125</v>
      </c>
      <c r="J77" s="197">
        <f t="shared" si="13"/>
        <v>0.49036491861655862</v>
      </c>
      <c r="K77" s="167" t="str">
        <f>Forestry!L14</f>
        <v>GTA (2020)</v>
      </c>
      <c r="L77" s="167" t="str">
        <f>Forestry!M14</f>
        <v>IHS Global Trade Atlas (GTA) (2020). Unpublished trade data accessed via subscription service. Last Accessed September 2020.</v>
      </c>
    </row>
    <row r="78" spans="1:12" x14ac:dyDescent="0.25">
      <c r="A78" s="160" t="s">
        <v>124</v>
      </c>
      <c r="B78" s="182" t="s">
        <v>9</v>
      </c>
      <c r="C78" s="187">
        <f>Fisheries!D8</f>
        <v>12.267027000000001</v>
      </c>
      <c r="D78" s="187">
        <f>Fisheries!E8</f>
        <v>10.866002</v>
      </c>
      <c r="E78" s="200">
        <f>Fisheries!F8</f>
        <v>9.2298249999999999</v>
      </c>
      <c r="F78" s="200">
        <f>Fisheries!G8</f>
        <v>9.3603260000000006</v>
      </c>
      <c r="G78" s="200">
        <f>Fisheries!H8</f>
        <v>6.2823450000000003</v>
      </c>
      <c r="H78" s="197">
        <f t="shared" si="11"/>
        <v>1.4139054640797788E-2</v>
      </c>
      <c r="I78" s="195">
        <f t="shared" si="12"/>
        <v>10.430795</v>
      </c>
      <c r="J78" s="197">
        <f t="shared" si="13"/>
        <v>-0.10262583053353069</v>
      </c>
      <c r="K78" s="167" t="str">
        <f>Fisheries!L8</f>
        <v>GTA (2020)</v>
      </c>
      <c r="L78" s="167" t="str">
        <f>Fisheries!M8</f>
        <v>IHS Global Trade Atlas (GTA) (2020). Unpublished trade data accessed via subscription service. Last Accessed September 2020.</v>
      </c>
    </row>
    <row r="79" spans="1:12" x14ac:dyDescent="0.25">
      <c r="A79" s="215" t="str">
        <f>Fisheries!B9</f>
        <v>Japan</v>
      </c>
      <c r="B79" s="182" t="s">
        <v>9</v>
      </c>
      <c r="C79" s="187">
        <f>Fisheries!D9</f>
        <v>1.0248900000000001</v>
      </c>
      <c r="D79" s="187">
        <f>Fisheries!E9</f>
        <v>0.157585</v>
      </c>
      <c r="E79" s="200">
        <f>Fisheries!F9</f>
        <v>1.1587780000000001</v>
      </c>
      <c r="F79" s="200">
        <f>Fisheries!G9</f>
        <v>2.422479</v>
      </c>
      <c r="G79" s="200">
        <f>Fisheries!H9</f>
        <v>1.8394839999999999</v>
      </c>
      <c r="H79" s="197">
        <f t="shared" si="11"/>
        <v>1.0905462478576569</v>
      </c>
      <c r="I79" s="195">
        <f t="shared" si="12"/>
        <v>1.190933</v>
      </c>
      <c r="J79" s="197">
        <f t="shared" si="13"/>
        <v>1.0341018344440873</v>
      </c>
      <c r="K79" s="167" t="str">
        <f>Fisheries!L9</f>
        <v>GTA (2020)</v>
      </c>
      <c r="L79" s="167" t="str">
        <f>Fisheries!M9</f>
        <v>IHS Global Trade Atlas (GTA) (2020). Unpublished trade data accessed via subscription service. Last Accessed September 2020.</v>
      </c>
    </row>
    <row r="80" spans="1:12" x14ac:dyDescent="0.25">
      <c r="A80" s="215" t="str">
        <f>Fisheries!B10</f>
        <v>Vietnam</v>
      </c>
      <c r="B80" s="182" t="s">
        <v>9</v>
      </c>
      <c r="C80" s="187">
        <f>Fisheries!D10</f>
        <v>1.6326639999999999</v>
      </c>
      <c r="D80" s="187">
        <f>Fisheries!E10</f>
        <v>2.2134779999999998</v>
      </c>
      <c r="E80" s="200">
        <f>Fisheries!F10</f>
        <v>2.2338550000000001</v>
      </c>
      <c r="F80" s="200">
        <f>Fisheries!G10</f>
        <v>2.2032310000000002</v>
      </c>
      <c r="G80" s="200">
        <f>Fisheries!H10</f>
        <v>1.7716890000000001</v>
      </c>
      <c r="H80" s="197">
        <f t="shared" si="11"/>
        <v>-1.3709036620550563E-2</v>
      </c>
      <c r="I80" s="195">
        <f t="shared" si="12"/>
        <v>2.0708069999999998</v>
      </c>
      <c r="J80" s="197">
        <f t="shared" si="13"/>
        <v>6.3948016401335517E-2</v>
      </c>
      <c r="K80" s="167" t="str">
        <f>Fisheries!L10</f>
        <v>GTA (2020)</v>
      </c>
      <c r="L80" s="167" t="str">
        <f>Fisheries!M10</f>
        <v>IHS Global Trade Atlas (GTA) (2020). Unpublished trade data accessed via subscription service. Last Accessed September 2020.</v>
      </c>
    </row>
    <row r="81" spans="1:12" x14ac:dyDescent="0.25">
      <c r="A81" s="215" t="str">
        <f>Fisheries!B11</f>
        <v>New Zealand</v>
      </c>
      <c r="B81" s="182" t="s">
        <v>9</v>
      </c>
      <c r="C81" s="187">
        <f>Fisheries!D11</f>
        <v>3.2665099999999998</v>
      </c>
      <c r="D81" s="187">
        <f>Fisheries!E11</f>
        <v>2.5815579999999998</v>
      </c>
      <c r="E81" s="200">
        <f>Fisheries!F11</f>
        <v>2.0191620000000001</v>
      </c>
      <c r="F81" s="200">
        <f>Fisheries!G11</f>
        <v>2.2633619999999999</v>
      </c>
      <c r="G81" s="200">
        <f>Fisheries!H11</f>
        <v>0.89607499999999995</v>
      </c>
      <c r="H81" s="197">
        <f t="shared" si="11"/>
        <v>0.1209412617709722</v>
      </c>
      <c r="I81" s="195">
        <f t="shared" si="12"/>
        <v>2.532648</v>
      </c>
      <c r="J81" s="197">
        <f t="shared" si="13"/>
        <v>-0.10632586920882814</v>
      </c>
      <c r="K81" s="167" t="str">
        <f>Fisheries!L11</f>
        <v>GTA (2020)</v>
      </c>
      <c r="L81" s="167" t="str">
        <f>Fisheries!M11</f>
        <v>IHS Global Trade Atlas (GTA) (2020). Unpublished trade data accessed via subscription service. Last Accessed September 2020.</v>
      </c>
    </row>
    <row r="82" spans="1:12" ht="17.25" x14ac:dyDescent="0.25">
      <c r="A82" s="152" t="s">
        <v>559</v>
      </c>
      <c r="B82" s="152" t="s">
        <v>9</v>
      </c>
      <c r="C82" s="218">
        <f>C83-SUM(C2,C35,C44,C73)</f>
        <v>544.52583200000026</v>
      </c>
      <c r="D82" s="218">
        <f t="shared" ref="D82:G82" si="15">D83-SUM(D2,D35,D44,D73)</f>
        <v>474.76959999999872</v>
      </c>
      <c r="E82" s="218">
        <f t="shared" si="15"/>
        <v>548.50117800000044</v>
      </c>
      <c r="F82" s="218">
        <f t="shared" si="15"/>
        <v>559.41616299999896</v>
      </c>
      <c r="G82" s="218">
        <f t="shared" si="15"/>
        <v>544.64335099999971</v>
      </c>
      <c r="H82" s="219">
        <f t="shared" si="11"/>
        <v>1.9899656441573876E-2</v>
      </c>
      <c r="I82" s="214">
        <f t="shared" si="12"/>
        <v>531.80319324999959</v>
      </c>
      <c r="J82" s="213">
        <f t="shared" si="13"/>
        <v>5.1923286848370998E-2</v>
      </c>
      <c r="K82" s="167" t="str">
        <f>Fisheries!L13</f>
        <v>GTA (2020)</v>
      </c>
      <c r="L82" s="167" t="str">
        <f>Fisheries!M13</f>
        <v>IHS Global Trade Atlas (GTA) (2020). Unpublished trade data accessed via subscription service. Last Accessed September 2020.</v>
      </c>
    </row>
    <row r="83" spans="1:12" x14ac:dyDescent="0.25">
      <c r="A83" s="170" t="s">
        <v>142</v>
      </c>
      <c r="B83" s="152" t="s">
        <v>9</v>
      </c>
      <c r="C83" s="188">
        <f>[3]Results_View!L6/1000000</f>
        <v>5195.9177929999996</v>
      </c>
      <c r="D83" s="188">
        <f>[3]Results_View!M6/1000000</f>
        <v>6325.5488699999996</v>
      </c>
      <c r="E83" s="217">
        <f>[3]Results_View!N6/1000000</f>
        <v>5370.6141319999997</v>
      </c>
      <c r="F83" s="217">
        <f>[3]Results_View!O6/1000000</f>
        <v>5004.4227979999996</v>
      </c>
      <c r="G83" s="217">
        <f>[3]Results_View!P6/1000000</f>
        <v>5113.4066160000002</v>
      </c>
      <c r="H83" s="213">
        <f t="shared" si="11"/>
        <v>-6.818425695826924E-2</v>
      </c>
      <c r="I83" s="214">
        <f t="shared" si="12"/>
        <v>5474.1258982499994</v>
      </c>
      <c r="J83" s="213">
        <f t="shared" si="13"/>
        <v>-8.5804219519349578E-2</v>
      </c>
      <c r="K83" s="159"/>
      <c r="L83" s="159"/>
    </row>
    <row r="84" spans="1:12" x14ac:dyDescent="0.25">
      <c r="A84" s="80" t="s">
        <v>76</v>
      </c>
      <c r="B84" s="176"/>
      <c r="C84" s="176"/>
      <c r="D84" s="176"/>
      <c r="E84" s="176"/>
      <c r="F84" s="176"/>
      <c r="G84" s="176"/>
      <c r="H84" s="198"/>
      <c r="I84" s="198"/>
      <c r="J84" s="198"/>
      <c r="K84" s="68"/>
      <c r="L84" s="68"/>
    </row>
    <row r="85" spans="1:12" ht="16.5" x14ac:dyDescent="0.25">
      <c r="A85" s="62" t="s">
        <v>560</v>
      </c>
      <c r="B85" s="68"/>
      <c r="C85" s="68"/>
      <c r="D85" s="68"/>
      <c r="E85" s="68"/>
      <c r="F85" s="68"/>
      <c r="G85" s="68"/>
      <c r="H85" s="199"/>
      <c r="I85" s="199"/>
      <c r="J85" s="199"/>
      <c r="K85" s="68"/>
      <c r="L85" s="68"/>
    </row>
    <row r="86" spans="1:12" ht="16.5" x14ac:dyDescent="0.25">
      <c r="A86" s="68" t="s">
        <v>561</v>
      </c>
      <c r="B86" s="68"/>
      <c r="C86" s="68"/>
      <c r="D86" s="68"/>
      <c r="E86" s="68"/>
      <c r="F86" s="68"/>
      <c r="G86" s="68"/>
      <c r="H86" s="199"/>
      <c r="I86" s="199"/>
      <c r="J86" s="199"/>
      <c r="K86" s="68"/>
      <c r="L86" s="68"/>
    </row>
    <row r="87" spans="1:12" ht="16.5" x14ac:dyDescent="0.25">
      <c r="A87" s="113" t="s">
        <v>562</v>
      </c>
      <c r="B87" s="68"/>
      <c r="C87" s="68"/>
      <c r="D87" s="68"/>
      <c r="E87" s="68"/>
      <c r="F87" s="68"/>
      <c r="G87" s="68"/>
      <c r="H87" s="199"/>
      <c r="I87" s="199"/>
      <c r="J87" s="199"/>
      <c r="K87" s="68"/>
      <c r="L87" s="68"/>
    </row>
    <row r="88" spans="1:12" ht="16.5" x14ac:dyDescent="0.25">
      <c r="A88" s="113" t="s">
        <v>549</v>
      </c>
      <c r="B88" s="68"/>
      <c r="C88" s="68"/>
      <c r="D88" s="68"/>
      <c r="E88" s="68"/>
      <c r="F88" s="68"/>
      <c r="G88" s="68"/>
      <c r="H88" s="199"/>
      <c r="I88" s="199"/>
      <c r="J88" s="199"/>
      <c r="K88" s="68"/>
      <c r="L88" s="68"/>
    </row>
    <row r="89" spans="1:12" ht="16.5" x14ac:dyDescent="0.25">
      <c r="A89" s="68" t="s">
        <v>563</v>
      </c>
      <c r="B89" s="176"/>
      <c r="C89" s="176"/>
      <c r="D89" s="176"/>
      <c r="E89" s="176"/>
      <c r="F89" s="176"/>
      <c r="G89" s="176"/>
      <c r="H89" s="198"/>
      <c r="I89" s="198"/>
      <c r="J89" s="198"/>
      <c r="K89" s="68"/>
      <c r="L89" s="68"/>
    </row>
  </sheetData>
  <conditionalFormatting sqref="H2:L81 H83:L83 A28:E81 A2:E6 A16:E26 B15:E15 A83:E83 A82:G82 A11:E14 A7:G10 B27:G27">
    <cfRule type="expression" dxfId="32" priority="11">
      <formula>MOD(ROW(),2)=0</formula>
    </cfRule>
  </conditionalFormatting>
  <conditionalFormatting sqref="K82:L82">
    <cfRule type="expression" dxfId="31" priority="6">
      <formula>MOD(ROW(),2)=0</formula>
    </cfRule>
  </conditionalFormatting>
  <conditionalFormatting sqref="H82:J82">
    <cfRule type="expression" dxfId="30" priority="5">
      <formula>MOD(ROW(),2)=0</formula>
    </cfRule>
  </conditionalFormatting>
  <conditionalFormatting sqref="F83:G83 F2:G6 F11:G26 F28:G81">
    <cfRule type="expression" dxfId="29" priority="4">
      <formula>MOD(ROW(),2)=0</formula>
    </cfRule>
  </conditionalFormatting>
  <conditionalFormatting sqref="A27">
    <cfRule type="expression" dxfId="28" priority="2">
      <formula>MOD(ROW(),2)=0</formula>
    </cfRule>
  </conditionalFormatting>
  <conditionalFormatting sqref="A15">
    <cfRule type="expression" dxfId="27" priority="1">
      <formula>MOD(ROW(),2)=0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sheetPr>
  <dimension ref="A1:L63"/>
  <sheetViews>
    <sheetView topLeftCell="A43" workbookViewId="0">
      <selection activeCell="L31" sqref="L31"/>
    </sheetView>
  </sheetViews>
  <sheetFormatPr defaultRowHeight="14.25" x14ac:dyDescent="0.25"/>
  <cols>
    <col min="1" max="1" width="36.85546875" style="176" customWidth="1"/>
    <col min="2" max="2" width="9.140625" style="176"/>
    <col min="3" max="5" width="9.5703125" style="176" bestFit="1" customWidth="1"/>
    <col min="6" max="7" width="9.5703125" style="176" customWidth="1"/>
    <col min="8" max="10" width="14.5703125" style="198" customWidth="1"/>
    <col min="11" max="11" width="36.5703125" style="68" bestFit="1" customWidth="1"/>
    <col min="12" max="12" width="187.7109375" style="68" bestFit="1" customWidth="1"/>
    <col min="13" max="16384" width="9.140625" style="68"/>
  </cols>
  <sheetData>
    <row r="1" spans="1:12" ht="28.5" x14ac:dyDescent="0.25">
      <c r="A1" s="148" t="s">
        <v>144</v>
      </c>
      <c r="B1" s="148" t="s">
        <v>1</v>
      </c>
      <c r="C1" s="148" t="str">
        <f>+'Output Table'!C1</f>
        <v>2015-16</v>
      </c>
      <c r="D1" s="148" t="str">
        <f>+'Output Table'!D1</f>
        <v>2016-17</v>
      </c>
      <c r="E1" s="148" t="str">
        <f>+'Output Table'!E1</f>
        <v>2017-18</v>
      </c>
      <c r="F1" s="148" t="str">
        <f>+'Output Table'!F1</f>
        <v>2018-19</v>
      </c>
      <c r="G1" s="148" t="s">
        <v>529</v>
      </c>
      <c r="H1" s="151" t="s">
        <v>131</v>
      </c>
      <c r="I1" s="151" t="s">
        <v>410</v>
      </c>
      <c r="J1" s="151" t="s">
        <v>405</v>
      </c>
      <c r="K1" s="152" t="s">
        <v>13</v>
      </c>
      <c r="L1" s="152" t="s">
        <v>14</v>
      </c>
    </row>
    <row r="2" spans="1:12" ht="15" x14ac:dyDescent="0.25">
      <c r="A2" s="152" t="s">
        <v>128</v>
      </c>
      <c r="B2" s="152" t="s">
        <v>9</v>
      </c>
      <c r="C2" s="179">
        <f t="shared" ref="C2:G2" si="0">SUM(C3,C4,C5,C6,C7,C8,C9,C10)</f>
        <v>120.9046</v>
      </c>
      <c r="D2" s="179">
        <f t="shared" si="0"/>
        <v>112.804618</v>
      </c>
      <c r="E2" s="212">
        <f t="shared" si="0"/>
        <v>118.01375800000002</v>
      </c>
      <c r="F2" s="212">
        <f t="shared" si="0"/>
        <v>177.53152300000002</v>
      </c>
      <c r="G2" s="212">
        <f t="shared" si="0"/>
        <v>397.33097599999991</v>
      </c>
      <c r="H2" s="213">
        <f t="shared" ref="H2:H26" si="1">IF(ISBLANK(F2),"N/A",IF(ISNA(F2/E2-1),"N/A",IF(ISERROR(F2/E2-1),"N/A",F2/E2-1)))</f>
        <v>0.50432903763644221</v>
      </c>
      <c r="I2" s="214">
        <f t="shared" ref="I2:I26" si="2">IF(ISBLANK(F2),"",IF(ISNA(AVERAGE(C2:F2)),"N/A",IF(ISERROR(AVERAGE(C2:F2)),"N/A",AVERAGE(C2:F2))))</f>
        <v>132.31362475</v>
      </c>
      <c r="J2" s="213">
        <f t="shared" ref="J2:J26" si="3">IF(ISBLANK(F2),"",IF(ISNA(F2/AVERAGE(C2:F2)-1),"N/A",IF(ISERROR(F2/AVERAGE(C2:F2)-1),"N/A",F2/AVERAGE(C2:F2)-1)))</f>
        <v>0.3417478610795901</v>
      </c>
      <c r="K2" s="159"/>
      <c r="L2" s="159"/>
    </row>
    <row r="3" spans="1:12" x14ac:dyDescent="0.25">
      <c r="A3" s="160" t="s">
        <v>62</v>
      </c>
      <c r="B3" s="182" t="s">
        <v>9</v>
      </c>
      <c r="C3" s="187">
        <f>Wheat!D11</f>
        <v>0.30181200000000002</v>
      </c>
      <c r="D3" s="187">
        <f>Wheat!E11</f>
        <v>0.16347600000000001</v>
      </c>
      <c r="E3" s="200">
        <f>Wheat!F11</f>
        <v>0.40795100000000001</v>
      </c>
      <c r="F3" s="200">
        <f>Wheat!G11</f>
        <v>42.700043999999998</v>
      </c>
      <c r="G3" s="200">
        <f>Wheat!H11</f>
        <v>209.451436</v>
      </c>
      <c r="H3" s="197">
        <f t="shared" si="1"/>
        <v>103.6695411948984</v>
      </c>
      <c r="I3" s="195">
        <f t="shared" si="2"/>
        <v>10.893320749999999</v>
      </c>
      <c r="J3" s="197">
        <f t="shared" si="3"/>
        <v>2.9198372085022837</v>
      </c>
      <c r="K3" s="167" t="str">
        <f>Wheat!L7</f>
        <v>GTA (2020)</v>
      </c>
      <c r="L3" s="167" t="str">
        <f>Wheat!M7</f>
        <v>IHS Global Trade Atlas (GTA) (2020). Unpublished trade data accessed via subscription service. Last Accessed September 2020.</v>
      </c>
    </row>
    <row r="4" spans="1:12" x14ac:dyDescent="0.25">
      <c r="A4" s="160" t="s">
        <v>63</v>
      </c>
      <c r="B4" s="182" t="s">
        <v>9</v>
      </c>
      <c r="C4" s="187">
        <f>Barley!D11</f>
        <v>0.16880200000000001</v>
      </c>
      <c r="D4" s="187">
        <f>Barley!E11</f>
        <v>0.196991</v>
      </c>
      <c r="E4" s="200">
        <f>Barley!F11</f>
        <v>0.14982400000000001</v>
      </c>
      <c r="F4" s="200">
        <f>Barley!G11</f>
        <v>0.13936499999999999</v>
      </c>
      <c r="G4" s="200">
        <f>Barley!H11</f>
        <v>0.12676399999999999</v>
      </c>
      <c r="H4" s="197">
        <f t="shared" si="1"/>
        <v>-6.9808575395130412E-2</v>
      </c>
      <c r="I4" s="195">
        <f t="shared" si="2"/>
        <v>0.16374549999999999</v>
      </c>
      <c r="J4" s="197">
        <f t="shared" si="3"/>
        <v>-0.14889264132449442</v>
      </c>
      <c r="K4" s="167" t="str">
        <f>Barley!L7</f>
        <v>GTA (2020)</v>
      </c>
      <c r="L4" s="167" t="str">
        <f>Barley!M7</f>
        <v>IHS Global Trade Atlas (GTA) (2020). Unpublished trade data accessed via subscription service. Last Accessed September 2020.</v>
      </c>
    </row>
    <row r="5" spans="1:12" x14ac:dyDescent="0.25">
      <c r="A5" s="160" t="s">
        <v>64</v>
      </c>
      <c r="B5" s="182" t="s">
        <v>9</v>
      </c>
      <c r="C5" s="187">
        <f>Rice!D11</f>
        <v>83.421552000000005</v>
      </c>
      <c r="D5" s="187">
        <f>Rice!E11</f>
        <v>76.235851999999994</v>
      </c>
      <c r="E5" s="200">
        <f>Rice!F11</f>
        <v>79.390461000000002</v>
      </c>
      <c r="F5" s="200">
        <f>Rice!G11</f>
        <v>96.016588999999996</v>
      </c>
      <c r="G5" s="200">
        <f>Rice!H11</f>
        <v>148.43806599999999</v>
      </c>
      <c r="H5" s="197">
        <f t="shared" si="1"/>
        <v>0.20942223776733071</v>
      </c>
      <c r="I5" s="195">
        <f t="shared" si="2"/>
        <v>83.766113500000003</v>
      </c>
      <c r="J5" s="197">
        <f t="shared" si="3"/>
        <v>0.14624619656014004</v>
      </c>
      <c r="K5" s="167" t="str">
        <f>Rice!L7</f>
        <v>GTA (2020)</v>
      </c>
      <c r="L5" s="167" t="str">
        <f>Rice!M7</f>
        <v>IHS Global Trade Atlas (GTA) (2020). Unpublished trade data accessed via subscription service. Last Accessed September 2020.</v>
      </c>
    </row>
    <row r="6" spans="1:12" x14ac:dyDescent="0.25">
      <c r="A6" s="160" t="s">
        <v>460</v>
      </c>
      <c r="B6" s="182" t="s">
        <v>9</v>
      </c>
      <c r="C6" s="187">
        <f>'Other Coarse Grains'!D11</f>
        <v>2.6055250000000001</v>
      </c>
      <c r="D6" s="187">
        <f>'Other Coarse Grains'!E11</f>
        <v>2.6055250000000001</v>
      </c>
      <c r="E6" s="200">
        <f>'Other Coarse Grains'!F11</f>
        <v>2.6055250000000001</v>
      </c>
      <c r="F6" s="200">
        <f>'Other Coarse Grains'!G11</f>
        <v>2.6055250000000001</v>
      </c>
      <c r="G6" s="200">
        <f>'Other Coarse Grains'!H11</f>
        <v>2.6055250000000001</v>
      </c>
      <c r="H6" s="197">
        <f t="shared" si="1"/>
        <v>0</v>
      </c>
      <c r="I6" s="195">
        <f t="shared" si="2"/>
        <v>2.6055250000000001</v>
      </c>
      <c r="J6" s="197">
        <f t="shared" si="3"/>
        <v>0</v>
      </c>
      <c r="K6" s="167" t="str">
        <f>'Other Coarse Grains'!L7</f>
        <v>GTA (2020)</v>
      </c>
      <c r="L6" s="167" t="str">
        <f>'Other Coarse Grains'!M7</f>
        <v>IHS Global Trade Atlas (GTA) (2020). Unpublished trade data accessed via subscription service. Last Accessed September 2020.</v>
      </c>
    </row>
    <row r="7" spans="1:12" x14ac:dyDescent="0.25">
      <c r="A7" s="160" t="s">
        <v>66</v>
      </c>
      <c r="B7" s="182" t="s">
        <v>9</v>
      </c>
      <c r="C7" s="187">
        <f>Pulses!D12</f>
        <v>12.489575</v>
      </c>
      <c r="D7" s="187">
        <f>Pulses!E12</f>
        <v>12.864757000000001</v>
      </c>
      <c r="E7" s="200">
        <f>Pulses!F12</f>
        <v>16.591311000000001</v>
      </c>
      <c r="F7" s="200">
        <f>Pulses!G12</f>
        <v>13.451904000000001</v>
      </c>
      <c r="G7" s="200">
        <f>Pulses!H12</f>
        <v>15.872961999999999</v>
      </c>
      <c r="H7" s="197">
        <f t="shared" si="1"/>
        <v>-0.18921994771841721</v>
      </c>
      <c r="I7" s="195">
        <f t="shared" si="2"/>
        <v>13.849386750000001</v>
      </c>
      <c r="J7" s="197">
        <f t="shared" si="3"/>
        <v>-2.8700386318549431E-2</v>
      </c>
      <c r="K7" s="167" t="str">
        <f>Pulses!L8</f>
        <v>GTA (2020)</v>
      </c>
      <c r="L7" s="167" t="str">
        <f>Pulses!M8</f>
        <v>IHS Global Trade Atlas (GTA) (2020). Unpublished trade data accessed via subscription service. Last Accessed September 2020.</v>
      </c>
    </row>
    <row r="8" spans="1:12" x14ac:dyDescent="0.25">
      <c r="A8" s="160" t="s">
        <v>65</v>
      </c>
      <c r="B8" s="182" t="s">
        <v>9</v>
      </c>
      <c r="C8" s="187">
        <f>Oilseeds!D12</f>
        <v>16.46358</v>
      </c>
      <c r="D8" s="187">
        <f>Oilseeds!E12</f>
        <v>15.466136000000001</v>
      </c>
      <c r="E8" s="200">
        <f>Oilseeds!F12</f>
        <v>13.996165</v>
      </c>
      <c r="F8" s="200">
        <f>Oilseeds!G12</f>
        <v>18.585455</v>
      </c>
      <c r="G8" s="200">
        <f>Oilseeds!H12</f>
        <v>16.394418999999999</v>
      </c>
      <c r="H8" s="197">
        <f t="shared" si="1"/>
        <v>0.32789624872241796</v>
      </c>
      <c r="I8" s="195">
        <f t="shared" si="2"/>
        <v>16.127834</v>
      </c>
      <c r="J8" s="197">
        <f t="shared" si="3"/>
        <v>0.15238382289897068</v>
      </c>
      <c r="K8" s="167" t="str">
        <f>Oilseeds!L8</f>
        <v>GTA (2020)</v>
      </c>
      <c r="L8" s="167" t="str">
        <f>Oilseeds!M8</f>
        <v>IHS Global Trade Atlas (GTA) (2020). Unpublished trade data accessed via subscription service. Last Accessed September 2020.</v>
      </c>
    </row>
    <row r="9" spans="1:12" x14ac:dyDescent="0.25">
      <c r="A9" s="216" t="s">
        <v>113</v>
      </c>
      <c r="B9" s="182" t="s">
        <v>9</v>
      </c>
      <c r="C9" s="187">
        <f>'Cotton Lint'!D11</f>
        <v>0.38754300000000003</v>
      </c>
      <c r="D9" s="187">
        <f>'Cotton Lint'!E11</f>
        <v>0.29708099999999998</v>
      </c>
      <c r="E9" s="200">
        <f>'Cotton Lint'!F11</f>
        <v>9.3303999999999998E-2</v>
      </c>
      <c r="F9" s="200">
        <f>'Cotton Lint'!G11</f>
        <v>0.218835</v>
      </c>
      <c r="G9" s="200">
        <f>'Cotton Lint'!H11</f>
        <v>0.18180499999999999</v>
      </c>
      <c r="H9" s="197">
        <f t="shared" si="1"/>
        <v>1.3453978393209294</v>
      </c>
      <c r="I9" s="195">
        <f t="shared" si="2"/>
        <v>0.24919074999999999</v>
      </c>
      <c r="J9" s="197">
        <f t="shared" si="3"/>
        <v>-0.1218173226734941</v>
      </c>
      <c r="K9" s="167" t="str">
        <f>'Cotton Lint'!L7</f>
        <v>GTA (2020)</v>
      </c>
      <c r="L9" s="167" t="str">
        <f>'Cotton Lint'!M7</f>
        <v>IHS Global Trade Atlas (GTA) (2020). Unpublished trade data accessed via subscription service. Last Accessed September 2020.</v>
      </c>
    </row>
    <row r="10" spans="1:12" x14ac:dyDescent="0.25">
      <c r="A10" s="160" t="s">
        <v>67</v>
      </c>
      <c r="B10" s="182" t="s">
        <v>9</v>
      </c>
      <c r="C10" s="187">
        <f>Sugarcane!D11</f>
        <v>5.066211</v>
      </c>
      <c r="D10" s="187">
        <f>Sugarcane!E11</f>
        <v>4.9748000000000001</v>
      </c>
      <c r="E10" s="200">
        <f>Sugarcane!F11</f>
        <v>4.779217</v>
      </c>
      <c r="F10" s="200">
        <f>Sugarcane!G11</f>
        <v>3.813806</v>
      </c>
      <c r="G10" s="200">
        <f>Sugarcane!H11</f>
        <v>4.2599989999999996</v>
      </c>
      <c r="H10" s="197">
        <f t="shared" si="1"/>
        <v>-0.2020019178873862</v>
      </c>
      <c r="I10" s="195">
        <f t="shared" si="2"/>
        <v>4.6585084999999999</v>
      </c>
      <c r="J10" s="197">
        <f t="shared" si="3"/>
        <v>-0.18132466646781897</v>
      </c>
      <c r="K10" s="167" t="str">
        <f>Sugarcane!L7</f>
        <v>GTA (2020)</v>
      </c>
      <c r="L10" s="167" t="str">
        <f>Sugarcane!M7</f>
        <v>IHS Global Trade Atlas (GTA) (2020). Unpublished trade data accessed via subscription service. Last Accessed September 2020.</v>
      </c>
    </row>
    <row r="11" spans="1:12" ht="17.25" x14ac:dyDescent="0.25">
      <c r="A11" s="152" t="s">
        <v>557</v>
      </c>
      <c r="B11" s="152" t="s">
        <v>9</v>
      </c>
      <c r="C11" s="188">
        <f t="shared" ref="C11:D11" si="4">SUM(C12)</f>
        <v>992.74206200000003</v>
      </c>
      <c r="D11" s="188">
        <f t="shared" si="4"/>
        <v>1046.4110780000001</v>
      </c>
      <c r="E11" s="217">
        <f>SUM(E12)</f>
        <v>1015.723496</v>
      </c>
      <c r="F11" s="217">
        <f>SUM(F12)</f>
        <v>1110.125268</v>
      </c>
      <c r="G11" s="217">
        <f>SUM(G12)</f>
        <v>1227.6437269999999</v>
      </c>
      <c r="H11" s="213">
        <f t="shared" si="1"/>
        <v>9.2940423620957668E-2</v>
      </c>
      <c r="I11" s="214">
        <f t="shared" si="2"/>
        <v>1041.2504759999999</v>
      </c>
      <c r="J11" s="213">
        <f t="shared" si="3"/>
        <v>6.6146228585253652E-2</v>
      </c>
      <c r="K11" s="167"/>
      <c r="L11" s="167"/>
    </row>
    <row r="12" spans="1:12" x14ac:dyDescent="0.25">
      <c r="A12" s="160" t="s">
        <v>114</v>
      </c>
      <c r="B12" s="182" t="s">
        <v>9</v>
      </c>
      <c r="C12" s="187">
        <f>Horticulture!D18</f>
        <v>992.74206200000003</v>
      </c>
      <c r="D12" s="187">
        <f>Horticulture!E18</f>
        <v>1046.4110780000001</v>
      </c>
      <c r="E12" s="200">
        <f>Horticulture!F18</f>
        <v>1015.723496</v>
      </c>
      <c r="F12" s="200">
        <f>Horticulture!G18</f>
        <v>1110.125268</v>
      </c>
      <c r="G12" s="200">
        <f>Horticulture!H18</f>
        <v>1227.6437269999999</v>
      </c>
      <c r="H12" s="197">
        <f t="shared" si="1"/>
        <v>9.2940423620957668E-2</v>
      </c>
      <c r="I12" s="195">
        <f t="shared" si="2"/>
        <v>1041.2504759999999</v>
      </c>
      <c r="J12" s="197">
        <f t="shared" si="3"/>
        <v>6.6146228585253652E-2</v>
      </c>
      <c r="K12" s="167" t="str">
        <f>Horticulture!L14</f>
        <v>GTA (2020)</v>
      </c>
      <c r="L12" s="167" t="str">
        <f>Horticulture!M14</f>
        <v>IHS Global Trade Atlas (GTA) (2020). Unpublished trade data accessed via subscription service. Last Accessed September 2020.</v>
      </c>
    </row>
    <row r="13" spans="1:12" ht="16.5" x14ac:dyDescent="0.25">
      <c r="A13" s="160" t="s">
        <v>564</v>
      </c>
      <c r="B13" s="182" t="s">
        <v>9</v>
      </c>
      <c r="C13" s="187">
        <f>Wine!D11</f>
        <v>264.11461500000001</v>
      </c>
      <c r="D13" s="187">
        <f>Wine!E11</f>
        <v>231.198892</v>
      </c>
      <c r="E13" s="200">
        <f>Wine!F11</f>
        <v>248.96032600000001</v>
      </c>
      <c r="F13" s="200">
        <f>Wine!G11</f>
        <v>265.55277100000001</v>
      </c>
      <c r="G13" s="200">
        <f>Wine!H11</f>
        <v>259.39302300000003</v>
      </c>
      <c r="H13" s="197">
        <f t="shared" si="1"/>
        <v>6.6646944381009599E-2</v>
      </c>
      <c r="I13" s="195">
        <f t="shared" si="2"/>
        <v>252.45665099999999</v>
      </c>
      <c r="J13" s="197">
        <f t="shared" si="3"/>
        <v>5.1874727594322767E-2</v>
      </c>
      <c r="K13" s="167" t="str">
        <f>Wine!L7</f>
        <v>GTA (2020)</v>
      </c>
      <c r="L13" s="167" t="str">
        <f>Wine!M7</f>
        <v>IHS Global Trade Atlas (GTA) (2020). Unpublished trade data accessed via subscription service. Last Accessed September 2020.</v>
      </c>
    </row>
    <row r="14" spans="1:12" ht="15" x14ac:dyDescent="0.25">
      <c r="A14" s="170" t="s">
        <v>129</v>
      </c>
      <c r="B14" s="152" t="s">
        <v>9</v>
      </c>
      <c r="C14" s="188">
        <f t="shared" ref="C14:G14" si="5">SUM(C15,C16,C17,C18,C19,C20,C21)</f>
        <v>169.865103</v>
      </c>
      <c r="D14" s="188">
        <f t="shared" si="5"/>
        <v>187.311465</v>
      </c>
      <c r="E14" s="217">
        <f t="shared" si="5"/>
        <v>169.04145199999996</v>
      </c>
      <c r="F14" s="217">
        <f t="shared" si="5"/>
        <v>187.00166199999998</v>
      </c>
      <c r="G14" s="217">
        <f t="shared" si="5"/>
        <v>252.41545899999997</v>
      </c>
      <c r="H14" s="213">
        <f t="shared" si="1"/>
        <v>0.10624737179848665</v>
      </c>
      <c r="I14" s="214">
        <f t="shared" si="2"/>
        <v>178.30492049999998</v>
      </c>
      <c r="J14" s="213">
        <f t="shared" si="3"/>
        <v>4.8774545736666841E-2</v>
      </c>
      <c r="K14" s="167"/>
      <c r="L14" s="167"/>
    </row>
    <row r="15" spans="1:12" x14ac:dyDescent="0.25">
      <c r="A15" s="160" t="s">
        <v>117</v>
      </c>
      <c r="B15" s="182" t="s">
        <v>9</v>
      </c>
      <c r="C15" s="187">
        <f>Beef!D16</f>
        <v>11.579556999999999</v>
      </c>
      <c r="D15" s="187">
        <f>Beef!E16</f>
        <v>10.305764</v>
      </c>
      <c r="E15" s="200">
        <f>Beef!F16</f>
        <v>5.4124499999999998</v>
      </c>
      <c r="F15" s="200">
        <f>Beef!G16</f>
        <v>6.2026190000000003</v>
      </c>
      <c r="G15" s="200">
        <f>Beef!H16</f>
        <v>7.7520119999999997</v>
      </c>
      <c r="H15" s="197">
        <f t="shared" si="1"/>
        <v>0.14599100222634864</v>
      </c>
      <c r="I15" s="195">
        <f t="shared" si="2"/>
        <v>8.375097499999999</v>
      </c>
      <c r="J15" s="197">
        <f t="shared" si="3"/>
        <v>-0.25939739806014184</v>
      </c>
      <c r="K15" s="167" t="str">
        <f>Beef!L12</f>
        <v>GTA (2020)</v>
      </c>
      <c r="L15" s="167" t="str">
        <f>Beef!M12</f>
        <v>IHS Global Trade Atlas (GTA) (2020). Unpublished trade data accessed via subscription service. Last Accessed September 2020.</v>
      </c>
    </row>
    <row r="16" spans="1:12" x14ac:dyDescent="0.25">
      <c r="A16" s="160" t="s">
        <v>118</v>
      </c>
      <c r="B16" s="182" t="s">
        <v>9</v>
      </c>
      <c r="C16" s="187">
        <f>'Sheep Meat'!D13</f>
        <v>0.233379</v>
      </c>
      <c r="D16" s="187">
        <f>'Sheep Meat'!E13</f>
        <v>0.47567799999999999</v>
      </c>
      <c r="E16" s="200">
        <f>'Sheep Meat'!F13</f>
        <v>1.019326</v>
      </c>
      <c r="F16" s="200">
        <f>'Sheep Meat'!G13</f>
        <v>0.878969</v>
      </c>
      <c r="G16" s="200">
        <f>'Sheep Meat'!H13</f>
        <v>1.0489889999999999</v>
      </c>
      <c r="H16" s="197">
        <f t="shared" si="1"/>
        <v>-0.13769588924446152</v>
      </c>
      <c r="I16" s="195">
        <f t="shared" si="2"/>
        <v>0.65183800000000003</v>
      </c>
      <c r="J16" s="197">
        <f t="shared" si="3"/>
        <v>0.34844700677162121</v>
      </c>
      <c r="K16" s="167" t="str">
        <f>'Sheep Meat'!L9</f>
        <v>GTA (2020)</v>
      </c>
      <c r="L16" s="167" t="str">
        <f>'Sheep Meat'!M9</f>
        <v>IHS Global Trade Atlas (GTA) (2020). Unpublished trade data accessed via subscription service. Last Accessed September 2020.</v>
      </c>
    </row>
    <row r="17" spans="1:12" x14ac:dyDescent="0.25">
      <c r="A17" s="160" t="s">
        <v>120</v>
      </c>
      <c r="B17" s="182" t="s">
        <v>9</v>
      </c>
      <c r="C17" s="187">
        <f>Pork!D10</f>
        <v>151.79041599999999</v>
      </c>
      <c r="D17" s="187">
        <f>Pork!E10</f>
        <v>169.791191</v>
      </c>
      <c r="E17" s="200">
        <f>Pork!F10</f>
        <v>154.54380499999999</v>
      </c>
      <c r="F17" s="200">
        <f>Pork!G10</f>
        <v>168.35336899999999</v>
      </c>
      <c r="G17" s="200">
        <f>Pork!H10</f>
        <v>230.00815499999999</v>
      </c>
      <c r="H17" s="197">
        <f t="shared" si="1"/>
        <v>8.9356956107040197E-2</v>
      </c>
      <c r="I17" s="195">
        <f t="shared" si="2"/>
        <v>161.11969525000001</v>
      </c>
      <c r="J17" s="197">
        <f t="shared" si="3"/>
        <v>4.4896272543067495E-2</v>
      </c>
      <c r="K17" s="167" t="str">
        <f>Pork!L6</f>
        <v>GTA (2020)</v>
      </c>
      <c r="L17" s="167" t="str">
        <f>Pork!M6</f>
        <v>IHS Global Trade Atlas (GTA) (2020). Unpublished trade data accessed via subscription service. Last Accessed September 2020.</v>
      </c>
    </row>
    <row r="18" spans="1:12" x14ac:dyDescent="0.25">
      <c r="A18" s="160" t="s">
        <v>70</v>
      </c>
      <c r="B18" s="182" t="s">
        <v>9</v>
      </c>
      <c r="C18" s="187">
        <f>Poultry!D10</f>
        <v>0</v>
      </c>
      <c r="D18" s="187">
        <f>Poultry!E10</f>
        <v>0</v>
      </c>
      <c r="E18" s="200">
        <f>Poultry!F10</f>
        <v>2.269962</v>
      </c>
      <c r="F18" s="200">
        <f>Poultry!G10</f>
        <v>3.334924</v>
      </c>
      <c r="G18" s="200">
        <f>Poultry!H10</f>
        <v>1.0245150000000001</v>
      </c>
      <c r="H18" s="197">
        <f t="shared" si="1"/>
        <v>0.46915410918773093</v>
      </c>
      <c r="I18" s="195">
        <f t="shared" si="2"/>
        <v>1.4012215000000001</v>
      </c>
      <c r="J18" s="197">
        <f t="shared" si="3"/>
        <v>1.3800120109490184</v>
      </c>
      <c r="K18" s="167" t="str">
        <f>Poultry!L6</f>
        <v>GTA (2020)</v>
      </c>
      <c r="L18" s="167" t="str">
        <f>Poultry!M6</f>
        <v>IHS Global Trade Atlas (GTA) (2020). Unpublished trade data accessed via subscription service. Last Accessed September 2020.</v>
      </c>
    </row>
    <row r="19" spans="1:12" x14ac:dyDescent="0.25">
      <c r="A19" s="160" t="s">
        <v>72</v>
      </c>
      <c r="B19" s="182" t="s">
        <v>9</v>
      </c>
      <c r="C19" s="187">
        <f>Wool!D11</f>
        <v>0.17716799999999999</v>
      </c>
      <c r="D19" s="187">
        <f>Wool!E11</f>
        <v>0.116647</v>
      </c>
      <c r="E19" s="200">
        <f>Wool!F11</f>
        <v>4.8207E-2</v>
      </c>
      <c r="F19" s="200">
        <f>Wool!G11</f>
        <v>5.6031999999999998E-2</v>
      </c>
      <c r="G19" s="200">
        <f>Wool!H11</f>
        <v>4.6594999999999998E-2</v>
      </c>
      <c r="H19" s="197">
        <f t="shared" si="1"/>
        <v>0.16232082477648468</v>
      </c>
      <c r="I19" s="195">
        <f t="shared" si="2"/>
        <v>9.9513500000000005E-2</v>
      </c>
      <c r="J19" s="197">
        <f t="shared" si="3"/>
        <v>-0.43694071658619182</v>
      </c>
      <c r="K19" s="167" t="str">
        <f>Wool!L7</f>
        <v>GTA (2020)</v>
      </c>
      <c r="L19" s="167" t="str">
        <f>Wool!M7</f>
        <v>IHS Global Trade Atlas (GTA) (2020). Unpublished trade data accessed via subscription service. Last Accessed September 2020.</v>
      </c>
    </row>
    <row r="20" spans="1:12" x14ac:dyDescent="0.25">
      <c r="A20" s="160" t="s">
        <v>74</v>
      </c>
      <c r="B20" s="182" t="s">
        <v>9</v>
      </c>
      <c r="C20" s="187">
        <f>Eggs!D12</f>
        <v>4.2390340000000002</v>
      </c>
      <c r="D20" s="187">
        <f>Eggs!E12</f>
        <v>5.6820490000000001</v>
      </c>
      <c r="E20" s="200">
        <f>Eggs!F12</f>
        <v>4.566268</v>
      </c>
      <c r="F20" s="200">
        <f>Eggs!G12</f>
        <v>6.836201</v>
      </c>
      <c r="G20" s="200">
        <f>Eggs!H12</f>
        <v>11.276737000000001</v>
      </c>
      <c r="H20" s="197">
        <f t="shared" si="1"/>
        <v>0.49710901769234739</v>
      </c>
      <c r="I20" s="195">
        <f t="shared" si="2"/>
        <v>5.3308879999999998</v>
      </c>
      <c r="J20" s="197">
        <f t="shared" si="3"/>
        <v>0.28237565673861464</v>
      </c>
      <c r="K20" s="167" t="str">
        <f>Eggs!L8</f>
        <v>GTA (2020)</v>
      </c>
      <c r="L20" s="167" t="str">
        <f>Eggs!M8</f>
        <v>IHS Global Trade Atlas (GTA) (2020). Unpublished trade data accessed via subscription service. Last Accessed September 2020.</v>
      </c>
    </row>
    <row r="21" spans="1:12" x14ac:dyDescent="0.25">
      <c r="A21" s="160" t="s">
        <v>73</v>
      </c>
      <c r="B21" s="182" t="s">
        <v>9</v>
      </c>
      <c r="C21" s="187">
        <f>Milk!D13</f>
        <v>1.8455490000000001</v>
      </c>
      <c r="D21" s="187">
        <f>Milk!E13</f>
        <v>0.94013599999999997</v>
      </c>
      <c r="E21" s="200">
        <f>Milk!F13</f>
        <v>1.1814340000000001</v>
      </c>
      <c r="F21" s="200">
        <f>Milk!G13</f>
        <v>1.339548</v>
      </c>
      <c r="G21" s="200">
        <f>Milk!H13</f>
        <v>1.258456</v>
      </c>
      <c r="H21" s="197">
        <f t="shared" si="1"/>
        <v>0.13383227501493944</v>
      </c>
      <c r="I21" s="195">
        <f t="shared" si="2"/>
        <v>1.32666675</v>
      </c>
      <c r="J21" s="197">
        <f t="shared" si="3"/>
        <v>9.709484314730954E-3</v>
      </c>
      <c r="K21" s="167" t="str">
        <f>Milk!L9</f>
        <v>GTA (2020)</v>
      </c>
      <c r="L21" s="167" t="str">
        <f>Milk!M9</f>
        <v>IHS Global Trade Atlas (GTA) (2020). Unpublished trade data accessed via subscription service. Last Accessed September 2020.</v>
      </c>
    </row>
    <row r="22" spans="1:12" ht="15" x14ac:dyDescent="0.25">
      <c r="A22" s="152" t="s">
        <v>130</v>
      </c>
      <c r="B22" s="152" t="s">
        <v>9</v>
      </c>
      <c r="C22" s="188">
        <f t="shared" ref="C22:G22" si="6">SUM(C23,C24)</f>
        <v>700.32607099999996</v>
      </c>
      <c r="D22" s="188">
        <f t="shared" si="6"/>
        <v>692.30825499999992</v>
      </c>
      <c r="E22" s="217">
        <f t="shared" si="6"/>
        <v>728.48525099999995</v>
      </c>
      <c r="F22" s="217">
        <f t="shared" si="6"/>
        <v>783.83993299999997</v>
      </c>
      <c r="G22" s="217">
        <f t="shared" si="6"/>
        <v>704.86411599999997</v>
      </c>
      <c r="H22" s="213">
        <f t="shared" si="1"/>
        <v>7.5986002357651072E-2</v>
      </c>
      <c r="I22" s="214">
        <f t="shared" si="2"/>
        <v>726.23987749999992</v>
      </c>
      <c r="J22" s="213">
        <f t="shared" si="3"/>
        <v>7.9312713725225192E-2</v>
      </c>
      <c r="K22" s="167"/>
      <c r="L22" s="167"/>
    </row>
    <row r="23" spans="1:12" x14ac:dyDescent="0.25">
      <c r="A23" s="160" t="s">
        <v>121</v>
      </c>
      <c r="B23" s="182" t="s">
        <v>9</v>
      </c>
      <c r="C23" s="187">
        <f>Forestry!D15</f>
        <v>121.351782</v>
      </c>
      <c r="D23" s="187">
        <f>Forestry!E15</f>
        <v>120.193285</v>
      </c>
      <c r="E23" s="200">
        <f>Forestry!F15</f>
        <v>134.63360599999999</v>
      </c>
      <c r="F23" s="200">
        <f>Forestry!G15</f>
        <v>135.98905999999999</v>
      </c>
      <c r="G23" s="200">
        <f>Forestry!H15</f>
        <v>99.599217999999993</v>
      </c>
      <c r="H23" s="197">
        <f t="shared" si="1"/>
        <v>1.0067724101514575E-2</v>
      </c>
      <c r="I23" s="195">
        <f t="shared" si="2"/>
        <v>128.04193325</v>
      </c>
      <c r="J23" s="197">
        <f t="shared" si="3"/>
        <v>6.2066594499813998E-2</v>
      </c>
      <c r="K23" s="167" t="str">
        <f>Forestry!L11</f>
        <v>GTA (2020)</v>
      </c>
      <c r="L23" s="167" t="str">
        <f>Forestry!M11</f>
        <v>IHS Global Trade Atlas (GTA) (2020). Unpublished trade data accessed via subscription service. Last Accessed September 2020.</v>
      </c>
    </row>
    <row r="24" spans="1:12" x14ac:dyDescent="0.25">
      <c r="A24" s="160" t="s">
        <v>124</v>
      </c>
      <c r="B24" s="182" t="s">
        <v>9</v>
      </c>
      <c r="C24" s="187">
        <f>Fisheries!D12</f>
        <v>578.974289</v>
      </c>
      <c r="D24" s="187">
        <f>Fisheries!E12</f>
        <v>572.11496999999997</v>
      </c>
      <c r="E24" s="200">
        <f>Fisheries!F12</f>
        <v>593.85164499999996</v>
      </c>
      <c r="F24" s="200">
        <f>Fisheries!G12</f>
        <v>647.85087299999998</v>
      </c>
      <c r="G24" s="200">
        <f>Fisheries!H12</f>
        <v>605.26489800000002</v>
      </c>
      <c r="H24" s="197">
        <f t="shared" si="1"/>
        <v>9.0930501674370223E-2</v>
      </c>
      <c r="I24" s="195">
        <f t="shared" si="2"/>
        <v>598.19794424999998</v>
      </c>
      <c r="J24" s="197">
        <f t="shared" si="3"/>
        <v>8.3004178177598309E-2</v>
      </c>
      <c r="K24" s="167" t="str">
        <f>Fisheries!L8</f>
        <v>GTA (2020)</v>
      </c>
      <c r="L24" s="167" t="str">
        <f>Fisheries!M8</f>
        <v>IHS Global Trade Atlas (GTA) (2020). Unpublished trade data accessed via subscription service. Last Accessed September 2020.</v>
      </c>
    </row>
    <row r="25" spans="1:12" ht="17.25" x14ac:dyDescent="0.25">
      <c r="A25" s="152" t="s">
        <v>559</v>
      </c>
      <c r="B25" s="152" t="s">
        <v>9</v>
      </c>
      <c r="C25" s="188">
        <f>C26-SUM(C2,C11,C14,C22)</f>
        <v>174.01982899999985</v>
      </c>
      <c r="D25" s="188">
        <f t="shared" ref="D25:G25" si="7">D26-SUM(D2,D11,D14,D22)</f>
        <v>164.41545399999973</v>
      </c>
      <c r="E25" s="217">
        <f t="shared" si="7"/>
        <v>161.57119300000022</v>
      </c>
      <c r="F25" s="217">
        <f t="shared" si="7"/>
        <v>179.08188699999982</v>
      </c>
      <c r="G25" s="217">
        <f t="shared" si="7"/>
        <v>161.448081</v>
      </c>
      <c r="H25" s="213">
        <f t="shared" si="1"/>
        <v>0.10837757446031593</v>
      </c>
      <c r="I25" s="214">
        <f t="shared" si="2"/>
        <v>169.7720907499999</v>
      </c>
      <c r="J25" s="213">
        <f t="shared" si="3"/>
        <v>5.483702420622949E-2</v>
      </c>
      <c r="K25" s="167" t="str">
        <f>Fisheries!L13</f>
        <v>GTA (2020)</v>
      </c>
      <c r="L25" s="167" t="str">
        <f>Fisheries!M13</f>
        <v>IHS Global Trade Atlas (GTA) (2020). Unpublished trade data accessed via subscription service. Last Accessed September 2020.</v>
      </c>
    </row>
    <row r="26" spans="1:12" ht="15" x14ac:dyDescent="0.25">
      <c r="A26" s="170" t="s">
        <v>146</v>
      </c>
      <c r="B26" s="152" t="s">
        <v>9</v>
      </c>
      <c r="C26" s="188">
        <f>[3]Imports!L6/1000000</f>
        <v>2157.857665</v>
      </c>
      <c r="D26" s="188">
        <f>[3]Imports!M6/1000000</f>
        <v>2203.2508699999998</v>
      </c>
      <c r="E26" s="217">
        <f>[3]Imports!N6/1000000</f>
        <v>2192.8351499999999</v>
      </c>
      <c r="F26" s="217">
        <f>[3]Imports!O6/1000000</f>
        <v>2437.580273</v>
      </c>
      <c r="G26" s="217">
        <f>[3]Imports!P6/1000000</f>
        <v>2743.7023589999999</v>
      </c>
      <c r="H26" s="213">
        <f t="shared" si="1"/>
        <v>0.11161127319579878</v>
      </c>
      <c r="I26" s="214">
        <f t="shared" si="2"/>
        <v>2247.8809894999999</v>
      </c>
      <c r="J26" s="213">
        <f t="shared" si="3"/>
        <v>8.4390269941379437E-2</v>
      </c>
      <c r="K26" s="159"/>
      <c r="L26" s="159"/>
    </row>
    <row r="27" spans="1:12" x14ac:dyDescent="0.25">
      <c r="A27" s="80" t="s">
        <v>76</v>
      </c>
    </row>
    <row r="28" spans="1:12" ht="16.5" x14ac:dyDescent="0.25">
      <c r="A28" s="62" t="s">
        <v>560</v>
      </c>
      <c r="B28" s="68"/>
      <c r="C28" s="68"/>
      <c r="D28" s="68"/>
      <c r="E28" s="68"/>
      <c r="F28" s="68"/>
      <c r="G28" s="68"/>
      <c r="H28" s="199"/>
      <c r="I28" s="199"/>
      <c r="J28" s="199"/>
    </row>
    <row r="29" spans="1:12" ht="16.5" x14ac:dyDescent="0.25">
      <c r="A29" s="68" t="s">
        <v>561</v>
      </c>
      <c r="B29" s="68"/>
      <c r="C29" s="68"/>
      <c r="D29" s="68"/>
      <c r="E29" s="68"/>
      <c r="F29" s="68"/>
      <c r="G29" s="68"/>
      <c r="H29" s="199"/>
      <c r="I29" s="199"/>
      <c r="J29" s="199"/>
    </row>
    <row r="30" spans="1:12" ht="16.5" x14ac:dyDescent="0.25">
      <c r="A30" s="113" t="s">
        <v>549</v>
      </c>
      <c r="B30" s="68"/>
      <c r="C30" s="68"/>
      <c r="D30" s="68"/>
      <c r="E30" s="68"/>
      <c r="F30" s="68"/>
      <c r="G30" s="68"/>
      <c r="H30" s="199"/>
      <c r="I30" s="199"/>
      <c r="J30" s="199"/>
    </row>
    <row r="32" spans="1:12" ht="28.5" x14ac:dyDescent="0.25">
      <c r="A32" s="148" t="s">
        <v>147</v>
      </c>
      <c r="B32" s="148" t="s">
        <v>1</v>
      </c>
      <c r="C32" s="148" t="str">
        <f>'Output Table'!C$1</f>
        <v>2015-16</v>
      </c>
      <c r="D32" s="148" t="str">
        <f>'Output Table'!D$1</f>
        <v>2016-17</v>
      </c>
      <c r="E32" s="148" t="str">
        <f>'Output Table'!E$1</f>
        <v>2017-18</v>
      </c>
      <c r="F32" s="148" t="str">
        <f>'Output Table'!F$1</f>
        <v>2018-19</v>
      </c>
      <c r="G32" s="148" t="s">
        <v>529</v>
      </c>
      <c r="H32" s="151" t="s">
        <v>131</v>
      </c>
      <c r="I32" s="151"/>
      <c r="J32" s="151" t="s">
        <v>405</v>
      </c>
      <c r="K32" s="152" t="s">
        <v>13</v>
      </c>
      <c r="L32" s="152" t="s">
        <v>14</v>
      </c>
    </row>
    <row r="33" spans="1:12" ht="15" x14ac:dyDescent="0.25">
      <c r="A33" s="152" t="s">
        <v>128</v>
      </c>
      <c r="B33" s="152" t="s">
        <v>9</v>
      </c>
      <c r="C33" s="179">
        <f t="shared" ref="C33:G33" si="8">SUM(C34,C35,C36,C37,C38,C39,C40,C41)</f>
        <v>2184.4729480000001</v>
      </c>
      <c r="D33" s="179">
        <f t="shared" si="8"/>
        <v>3718.1531299999997</v>
      </c>
      <c r="E33" s="212">
        <f t="shared" si="8"/>
        <v>2971.1051609999995</v>
      </c>
      <c r="F33" s="212">
        <f t="shared" si="8"/>
        <v>2574.370692</v>
      </c>
      <c r="G33" s="212">
        <f t="shared" si="8"/>
        <v>684.38286199999993</v>
      </c>
      <c r="H33" s="213">
        <f t="shared" ref="H33:H57" si="9">IF(ISBLANK(F33),"N/A",IF(ISNA(F33/E33-1),"N/A",IF(ISERROR(F33/E33-1),"N/A",F33/E33-1)))</f>
        <v>-0.13353094135061472</v>
      </c>
      <c r="I33" s="213"/>
      <c r="J33" s="213">
        <f t="shared" ref="J33:J57" si="10">IF(ISBLANK(F33),"",IF(ISNA(F33/AVERAGE(C33:F33)-1),"N/A",IF(ISERROR(F33/AVERAGE(C33:F33)-1),"N/A",F33/AVERAGE(C33:F33)-1)))</f>
        <v>-0.10050741773046845</v>
      </c>
      <c r="K33" s="159"/>
      <c r="L33" s="159"/>
    </row>
    <row r="34" spans="1:12" x14ac:dyDescent="0.25">
      <c r="A34" s="160" t="s">
        <v>62</v>
      </c>
      <c r="B34" s="182" t="s">
        <v>9</v>
      </c>
      <c r="C34" s="187">
        <f>Wheat!D12</f>
        <v>452.97194100000002</v>
      </c>
      <c r="D34" s="187">
        <f>Wheat!E12</f>
        <v>1189.491898</v>
      </c>
      <c r="E34" s="200">
        <f>Wheat!F12</f>
        <v>491.06629499999997</v>
      </c>
      <c r="F34" s="200">
        <f>Wheat!G12</f>
        <v>51.438068000000008</v>
      </c>
      <c r="G34" s="200">
        <f>Wheat!H12</f>
        <v>-162.97831200000002</v>
      </c>
      <c r="H34" s="197">
        <f t="shared" si="9"/>
        <v>-0.89525229378652427</v>
      </c>
      <c r="I34" s="197"/>
      <c r="J34" s="197">
        <f t="shared" si="10"/>
        <v>-0.90583283005598636</v>
      </c>
      <c r="K34" s="167" t="str">
        <f>Wheat!L12</f>
        <v>GTA (2020)</v>
      </c>
      <c r="L34" s="167" t="str">
        <f>Wheat!M12</f>
        <v>IHS Global Trade Atlas (GTA) (2020). Unpublished trade data accessed via subscription service. Last Accessed September 2020.</v>
      </c>
    </row>
    <row r="35" spans="1:12" ht="16.5" x14ac:dyDescent="0.25">
      <c r="A35" s="160" t="s">
        <v>555</v>
      </c>
      <c r="B35" s="182" t="s">
        <v>9</v>
      </c>
      <c r="C35" s="187">
        <f>Barley!D12</f>
        <v>-0.15180199999999999</v>
      </c>
      <c r="D35" s="187">
        <f>Barley!E12</f>
        <v>-0.120229</v>
      </c>
      <c r="E35" s="200">
        <f>Barley!F12</f>
        <v>-0.14982400000000001</v>
      </c>
      <c r="F35" s="200">
        <f>Barley!G12</f>
        <v>7.8838000000000019E-2</v>
      </c>
      <c r="G35" s="200">
        <f>Barley!H12</f>
        <v>0.37422800000000001</v>
      </c>
      <c r="H35" s="197">
        <f t="shared" si="9"/>
        <v>-1.5262040794532252</v>
      </c>
      <c r="I35" s="197"/>
      <c r="J35" s="197">
        <f t="shared" si="10"/>
        <v>-1.9193480206520377</v>
      </c>
      <c r="K35" s="167" t="str">
        <f>Barley!L12</f>
        <v>GTA (2020)</v>
      </c>
      <c r="L35" s="167" t="str">
        <f>Barley!M12</f>
        <v>IHS Global Trade Atlas (GTA) (2020). Unpublished trade data accessed via subscription service. Last Accessed September 2020.</v>
      </c>
    </row>
    <row r="36" spans="1:12" x14ac:dyDescent="0.25">
      <c r="A36" s="160" t="s">
        <v>64</v>
      </c>
      <c r="B36" s="182" t="s">
        <v>9</v>
      </c>
      <c r="C36" s="187">
        <f>Rice!D12</f>
        <v>-60.340856000000002</v>
      </c>
      <c r="D36" s="187">
        <f>Rice!E12</f>
        <v>-40.682298999999993</v>
      </c>
      <c r="E36" s="200">
        <f>Rice!F12</f>
        <v>-35.828379000000005</v>
      </c>
      <c r="F36" s="200">
        <f>Rice!G12</f>
        <v>-81.248632000000001</v>
      </c>
      <c r="G36" s="200">
        <f>Rice!H12</f>
        <v>-141.81488400000001</v>
      </c>
      <c r="H36" s="197">
        <f t="shared" si="9"/>
        <v>1.2677172193584307</v>
      </c>
      <c r="I36" s="197"/>
      <c r="J36" s="197">
        <f t="shared" si="10"/>
        <v>0.49011591307087765</v>
      </c>
      <c r="K36" s="167" t="str">
        <f>Rice!L12</f>
        <v>GTA (2020)</v>
      </c>
      <c r="L36" s="167" t="str">
        <f>Rice!M12</f>
        <v>IHS Global Trade Atlas (GTA) (2020). Unpublished trade data accessed via subscription service. Last Accessed September 2020.</v>
      </c>
    </row>
    <row r="37" spans="1:12" x14ac:dyDescent="0.25">
      <c r="A37" s="160" t="s">
        <v>460</v>
      </c>
      <c r="B37" s="182" t="s">
        <v>9</v>
      </c>
      <c r="C37" s="187">
        <f>'Other Coarse Grains'!D12</f>
        <v>50.913466999999997</v>
      </c>
      <c r="D37" s="187">
        <f>'Other Coarse Grains'!E12</f>
        <v>62.039310999999998</v>
      </c>
      <c r="E37" s="200">
        <f>'Other Coarse Grains'!F12</f>
        <v>47.226911999999999</v>
      </c>
      <c r="F37" s="200">
        <f>'Other Coarse Grains'!G12</f>
        <v>7.5605159999999998</v>
      </c>
      <c r="G37" s="200">
        <f>'Other Coarse Grains'!H12</f>
        <v>2.5561100000000003</v>
      </c>
      <c r="H37" s="197">
        <f t="shared" si="9"/>
        <v>-0.83991085421803569</v>
      </c>
      <c r="I37" s="197"/>
      <c r="J37" s="197">
        <f t="shared" si="10"/>
        <v>-0.81970891343724717</v>
      </c>
      <c r="K37" s="167" t="str">
        <f>'Other Coarse Grains'!L12</f>
        <v>GTA (2020)</v>
      </c>
      <c r="L37" s="167" t="str">
        <f>'Other Coarse Grains'!M12</f>
        <v>IHS Global Trade Atlas (GTA) (2020). Unpublished trade data accessed via subscription service. Last Accessed September 2020.</v>
      </c>
    </row>
    <row r="38" spans="1:12" x14ac:dyDescent="0.25">
      <c r="A38" s="160" t="s">
        <v>66</v>
      </c>
      <c r="B38" s="182" t="s">
        <v>9</v>
      </c>
      <c r="C38" s="187">
        <f>Pulses!D13</f>
        <v>353.64178800000002</v>
      </c>
      <c r="D38" s="187">
        <f>Pulses!E13</f>
        <v>518.79995899999994</v>
      </c>
      <c r="E38" s="200">
        <f>Pulses!F13</f>
        <v>316.73001099999999</v>
      </c>
      <c r="F38" s="200">
        <f>Pulses!G13</f>
        <v>43.410116000000002</v>
      </c>
      <c r="G38" s="200">
        <f>Pulses!H13</f>
        <v>37.111919</v>
      </c>
      <c r="H38" s="197">
        <f t="shared" si="9"/>
        <v>-0.8629428393509575</v>
      </c>
      <c r="I38" s="197"/>
      <c r="J38" s="197">
        <f t="shared" si="10"/>
        <v>-0.85912460043201966</v>
      </c>
      <c r="K38" s="167" t="str">
        <f>Pulses!L13</f>
        <v>GTA (2020)</v>
      </c>
      <c r="L38" s="167" t="str">
        <f>Pulses!M13</f>
        <v>IHS Global Trade Atlas (GTA) (2020). Unpublished trade data accessed via subscription service. Last Accessed September 2020.</v>
      </c>
    </row>
    <row r="39" spans="1:12" x14ac:dyDescent="0.25">
      <c r="A39" s="160" t="s">
        <v>65</v>
      </c>
      <c r="B39" s="182" t="s">
        <v>9</v>
      </c>
      <c r="C39" s="187">
        <f>Oilseeds!D13</f>
        <v>120.030362</v>
      </c>
      <c r="D39" s="187">
        <f>Oilseeds!E13</f>
        <v>201.64706100000001</v>
      </c>
      <c r="E39" s="200">
        <f>Oilseeds!F13</f>
        <v>22.729185000000001</v>
      </c>
      <c r="F39" s="200">
        <f>Oilseeds!G13</f>
        <v>-0.38667200000000079</v>
      </c>
      <c r="G39" s="200">
        <f>Oilseeds!H13</f>
        <v>-12.610897</v>
      </c>
      <c r="H39" s="197">
        <f t="shared" si="9"/>
        <v>-1.0170121365988267</v>
      </c>
      <c r="I39" s="197"/>
      <c r="J39" s="197">
        <f t="shared" si="10"/>
        <v>-1.0044959254919459</v>
      </c>
      <c r="K39" s="167" t="str">
        <f>Oilseeds!L13</f>
        <v>GTA (2020)</v>
      </c>
      <c r="L39" s="167" t="str">
        <f>Oilseeds!M13</f>
        <v>IHS Global Trade Atlas (GTA) (2020). Unpublished trade data accessed via subscription service. Last Accessed September 2020.</v>
      </c>
    </row>
    <row r="40" spans="1:12" ht="16.5" x14ac:dyDescent="0.25">
      <c r="A40" s="216" t="s">
        <v>556</v>
      </c>
      <c r="B40" s="182" t="s">
        <v>9</v>
      </c>
      <c r="C40" s="187">
        <f>'Cotton Lint'!D12</f>
        <v>1269.3935119999999</v>
      </c>
      <c r="D40" s="187">
        <f>'Cotton Lint'!E12</f>
        <v>1788.726852</v>
      </c>
      <c r="E40" s="200">
        <f>'Cotton Lint'!F12</f>
        <v>2132.5204359999998</v>
      </c>
      <c r="F40" s="200">
        <f>'Cotton Lint'!G12</f>
        <v>2555.4071389999999</v>
      </c>
      <c r="G40" s="200">
        <f>'Cotton Lint'!H12</f>
        <v>963.26833699999997</v>
      </c>
      <c r="H40" s="197">
        <f t="shared" si="9"/>
        <v>0.19830370479038173</v>
      </c>
      <c r="I40" s="197"/>
      <c r="J40" s="197">
        <f t="shared" si="10"/>
        <v>0.31959273122179943</v>
      </c>
      <c r="K40" s="167" t="str">
        <f>'Cotton Lint'!L12</f>
        <v>GTA (2020)</v>
      </c>
      <c r="L40" s="167" t="str">
        <f>'Cotton Lint'!M12</f>
        <v>IHS Global Trade Atlas (GTA) (2020). Unpublished trade data accessed via subscription service. Last Accessed September 2020.</v>
      </c>
    </row>
    <row r="41" spans="1:12" x14ac:dyDescent="0.25">
      <c r="A41" s="160" t="s">
        <v>67</v>
      </c>
      <c r="B41" s="182" t="s">
        <v>9</v>
      </c>
      <c r="C41" s="187">
        <f>Sugarcane!D12</f>
        <v>-1.9854639999999999</v>
      </c>
      <c r="D41" s="187">
        <f>Sugarcane!E12</f>
        <v>-1.7494230000000002</v>
      </c>
      <c r="E41" s="200">
        <f>Sugarcane!F12</f>
        <v>-3.1894749999999998</v>
      </c>
      <c r="F41" s="200">
        <f>Sugarcane!G12</f>
        <v>-1.8886810000000001</v>
      </c>
      <c r="G41" s="200">
        <f>Sugarcane!H12</f>
        <v>-1.5236389999999997</v>
      </c>
      <c r="H41" s="197">
        <f t="shared" si="9"/>
        <v>-0.40783953471966383</v>
      </c>
      <c r="I41" s="197"/>
      <c r="J41" s="197">
        <f t="shared" si="10"/>
        <v>-0.14277917400380324</v>
      </c>
      <c r="K41" s="167" t="str">
        <f>Sugarcane!L12</f>
        <v>GTA (2020)</v>
      </c>
      <c r="L41" s="167" t="str">
        <f>Sugarcane!M12</f>
        <v>IHS Global Trade Atlas (GTA) (2020). Unpublished trade data accessed via subscription service. Last Accessed September 2020.</v>
      </c>
    </row>
    <row r="42" spans="1:12" ht="17.25" x14ac:dyDescent="0.25">
      <c r="A42" s="152" t="s">
        <v>557</v>
      </c>
      <c r="B42" s="152" t="s">
        <v>9</v>
      </c>
      <c r="C42" s="188">
        <f t="shared" ref="C42" si="11">SUM(C43)</f>
        <v>-752.90532200000007</v>
      </c>
      <c r="D42" s="188">
        <f t="shared" ref="D42" si="12">SUM(D43)</f>
        <v>-721.0057700000001</v>
      </c>
      <c r="E42" s="217">
        <f>SUM(E43)</f>
        <v>-650.60861899999998</v>
      </c>
      <c r="F42" s="217">
        <f>SUM(F43)</f>
        <v>-651.89513199999999</v>
      </c>
      <c r="G42" s="217">
        <f>SUM(G43)</f>
        <v>-765.93135199999983</v>
      </c>
      <c r="H42" s="213">
        <f t="shared" si="9"/>
        <v>1.9773992572944543E-3</v>
      </c>
      <c r="I42" s="213"/>
      <c r="J42" s="213">
        <f t="shared" si="10"/>
        <v>-6.0810190316361368E-2</v>
      </c>
      <c r="K42" s="167"/>
      <c r="L42" s="167"/>
    </row>
    <row r="43" spans="1:12" x14ac:dyDescent="0.25">
      <c r="A43" s="160" t="s">
        <v>114</v>
      </c>
      <c r="B43" s="182" t="s">
        <v>9</v>
      </c>
      <c r="C43" s="187">
        <f>Horticulture!D19</f>
        <v>-752.90532200000007</v>
      </c>
      <c r="D43" s="187">
        <f>Horticulture!E19</f>
        <v>-721.0057700000001</v>
      </c>
      <c r="E43" s="200">
        <f>Horticulture!F19</f>
        <v>-650.60861899999998</v>
      </c>
      <c r="F43" s="200">
        <f>Horticulture!G19</f>
        <v>-651.89513199999999</v>
      </c>
      <c r="G43" s="200">
        <f>Horticulture!H19</f>
        <v>-765.93135199999983</v>
      </c>
      <c r="H43" s="197">
        <f t="shared" si="9"/>
        <v>1.9773992572944543E-3</v>
      </c>
      <c r="I43" s="197"/>
      <c r="J43" s="197">
        <f t="shared" si="10"/>
        <v>-6.0810190316361368E-2</v>
      </c>
      <c r="K43" s="167" t="str">
        <f>Horticulture!L19</f>
        <v>GTA (2020)</v>
      </c>
      <c r="L43" s="167" t="str">
        <f>Horticulture!M19</f>
        <v>IHS Global Trade Atlas (GTA) (2020). Unpublished trade data accessed via subscription service. Last Accessed September 2020.</v>
      </c>
    </row>
    <row r="44" spans="1:12" ht="16.5" x14ac:dyDescent="0.25">
      <c r="A44" s="160" t="s">
        <v>564</v>
      </c>
      <c r="B44" s="182" t="s">
        <v>9</v>
      </c>
      <c r="C44" s="187">
        <f>Wine!D12</f>
        <v>242.68404299999997</v>
      </c>
      <c r="D44" s="187">
        <f>Wine!E12</f>
        <v>276.45792499999999</v>
      </c>
      <c r="E44" s="200">
        <f>Wine!F12</f>
        <v>270.68758800000001</v>
      </c>
      <c r="F44" s="200">
        <f>Wine!G12</f>
        <v>274.29519400000004</v>
      </c>
      <c r="G44" s="200">
        <f>Wine!H12</f>
        <v>291.20145699999995</v>
      </c>
      <c r="H44" s="197">
        <f t="shared" si="9"/>
        <v>1.3327563434493372E-2</v>
      </c>
      <c r="I44" s="197"/>
      <c r="J44" s="197">
        <f t="shared" si="10"/>
        <v>3.1064051465770515E-2</v>
      </c>
      <c r="K44" s="167" t="str">
        <f>Wine!L12</f>
        <v>GTA (2020)</v>
      </c>
      <c r="L44" s="167" t="str">
        <f>Wine!M12</f>
        <v>IHS Global Trade Atlas (GTA) (2020). Unpublished trade data accessed via subscription service. Last Accessed September 2020.</v>
      </c>
    </row>
    <row r="45" spans="1:12" ht="15" x14ac:dyDescent="0.25">
      <c r="A45" s="170" t="s">
        <v>129</v>
      </c>
      <c r="B45" s="152" t="s">
        <v>9</v>
      </c>
      <c r="C45" s="188">
        <f t="shared" ref="C45:G45" si="13">SUM(C46,C47,C48,C49,C50,C51,C52)</f>
        <v>2509.4147759999996</v>
      </c>
      <c r="D45" s="188">
        <f t="shared" si="13"/>
        <v>2415.2443190000004</v>
      </c>
      <c r="E45" s="217">
        <f t="shared" si="13"/>
        <v>2998.2451230000001</v>
      </c>
      <c r="F45" s="217">
        <f t="shared" si="13"/>
        <v>3427.9898890000004</v>
      </c>
      <c r="G45" s="217">
        <f t="shared" si="13"/>
        <v>3548.7068190000005</v>
      </c>
      <c r="H45" s="213">
        <f t="shared" si="9"/>
        <v>0.14333209873447705</v>
      </c>
      <c r="I45" s="213"/>
      <c r="J45" s="213">
        <f t="shared" si="10"/>
        <v>0.20800700162852825</v>
      </c>
      <c r="K45" s="167"/>
      <c r="L45" s="167"/>
    </row>
    <row r="46" spans="1:12" x14ac:dyDescent="0.25">
      <c r="A46" s="160" t="s">
        <v>117</v>
      </c>
      <c r="B46" s="182" t="s">
        <v>9</v>
      </c>
      <c r="C46" s="187">
        <f>Beef!D17</f>
        <v>1565.874881</v>
      </c>
      <c r="D46" s="187">
        <f>Beef!E17</f>
        <v>1293.2357240000001</v>
      </c>
      <c r="E46" s="200">
        <f>Beef!F17</f>
        <v>1474.0732760000001</v>
      </c>
      <c r="F46" s="200">
        <f>Beef!G17</f>
        <v>1796.3724910000001</v>
      </c>
      <c r="G46" s="200">
        <f>Beef!H17</f>
        <v>2096.0494480000002</v>
      </c>
      <c r="H46" s="197">
        <f t="shared" si="9"/>
        <v>0.21864531448163915</v>
      </c>
      <c r="I46" s="197"/>
      <c r="J46" s="197">
        <f t="shared" si="10"/>
        <v>0.17226917054283675</v>
      </c>
      <c r="K46" s="167" t="str">
        <f>Beef!L17</f>
        <v>GTA (2020)</v>
      </c>
      <c r="L46" s="167" t="str">
        <f>Beef!M17</f>
        <v>IHS Global Trade Atlas (GTA) (2020). Unpublished trade data accessed via subscription service. Last Accessed September 2020.</v>
      </c>
    </row>
    <row r="47" spans="1:12" x14ac:dyDescent="0.25">
      <c r="A47" s="160" t="s">
        <v>118</v>
      </c>
      <c r="B47" s="182" t="s">
        <v>9</v>
      </c>
      <c r="C47" s="187">
        <f>'Sheep Meat'!D14</f>
        <v>463.67557299999999</v>
      </c>
      <c r="D47" s="187">
        <f>'Sheep Meat'!E14</f>
        <v>560.81855199999995</v>
      </c>
      <c r="E47" s="200">
        <f>'Sheep Meat'!F14</f>
        <v>740.01191600000004</v>
      </c>
      <c r="F47" s="200">
        <f>'Sheep Meat'!G14</f>
        <v>926.17331899999999</v>
      </c>
      <c r="G47" s="200">
        <f>'Sheep Meat'!H14</f>
        <v>1096.8863530000001</v>
      </c>
      <c r="H47" s="197">
        <f t="shared" si="9"/>
        <v>0.25156541263046361</v>
      </c>
      <c r="I47" s="197"/>
      <c r="J47" s="197">
        <f t="shared" si="10"/>
        <v>0.37686166961194512</v>
      </c>
      <c r="K47" s="167" t="str">
        <f>'Sheep Meat'!L14</f>
        <v>GTA (2020)</v>
      </c>
      <c r="L47" s="167" t="str">
        <f>'Sheep Meat'!M14</f>
        <v>IHS Global Trade Atlas (GTA) (2020). Unpublished trade data accessed via subscription service. Last Accessed September 2020.</v>
      </c>
    </row>
    <row r="48" spans="1:12" x14ac:dyDescent="0.25">
      <c r="A48" s="160" t="s">
        <v>120</v>
      </c>
      <c r="B48" s="182" t="s">
        <v>9</v>
      </c>
      <c r="C48" s="187">
        <f>Pork!D11</f>
        <v>-126.81135399999999</v>
      </c>
      <c r="D48" s="187">
        <f>Pork!E11</f>
        <v>-140.40614500000001</v>
      </c>
      <c r="E48" s="200">
        <f>Pork!F11</f>
        <v>-123.35410199999998</v>
      </c>
      <c r="F48" s="200">
        <f>Pork!G11</f>
        <v>-138.27325299999998</v>
      </c>
      <c r="G48" s="200">
        <f>Pork!H11</f>
        <v>-206.70191199999999</v>
      </c>
      <c r="H48" s="197">
        <f t="shared" si="9"/>
        <v>0.12094572258326686</v>
      </c>
      <c r="I48" s="197"/>
      <c r="J48" s="197">
        <f t="shared" si="10"/>
        <v>4.5851175097186392E-2</v>
      </c>
      <c r="K48" s="167" t="str">
        <f>Pork!L11</f>
        <v>GTA (2020)</v>
      </c>
      <c r="L48" s="167" t="str">
        <f>Pork!M11</f>
        <v>IHS Global Trade Atlas (GTA) (2020). Unpublished trade data accessed via subscription service. Last Accessed September 2020.</v>
      </c>
    </row>
    <row r="49" spans="1:12" x14ac:dyDescent="0.25">
      <c r="A49" s="160" t="s">
        <v>70</v>
      </c>
      <c r="B49" s="182" t="s">
        <v>9</v>
      </c>
      <c r="C49" s="187">
        <f>Poultry!D11</f>
        <v>17.501463000000001</v>
      </c>
      <c r="D49" s="187">
        <f>Poultry!E11</f>
        <v>21.813934</v>
      </c>
      <c r="E49" s="200">
        <f>Poultry!F11</f>
        <v>20.638698999999999</v>
      </c>
      <c r="F49" s="200">
        <f>Poultry!G11</f>
        <v>18.789808000000001</v>
      </c>
      <c r="G49" s="200">
        <f>Poultry!H11</f>
        <v>23.190638999999997</v>
      </c>
      <c r="H49" s="197">
        <f t="shared" si="9"/>
        <v>-8.9583699050022392E-2</v>
      </c>
      <c r="I49" s="197"/>
      <c r="J49" s="197">
        <f t="shared" si="10"/>
        <v>-4.5523168371230494E-2</v>
      </c>
      <c r="K49" s="167" t="str">
        <f>Poultry!L11</f>
        <v>GTA (2020)</v>
      </c>
      <c r="L49" s="167" t="str">
        <f>Poultry!M11</f>
        <v>IHS Global Trade Atlas (GTA) (2020). Unpublished trade data accessed via subscription service. Last Accessed September 2020.</v>
      </c>
    </row>
    <row r="50" spans="1:12" x14ac:dyDescent="0.25">
      <c r="A50" s="160" t="s">
        <v>72</v>
      </c>
      <c r="B50" s="182" t="s">
        <v>9</v>
      </c>
      <c r="C50" s="187">
        <f>Wool!D12</f>
        <v>583.46684799999991</v>
      </c>
      <c r="D50" s="187">
        <f>Wool!E12</f>
        <v>672.95083600000009</v>
      </c>
      <c r="E50" s="200">
        <f>Wool!F12</f>
        <v>870.79723799999999</v>
      </c>
      <c r="F50" s="200">
        <f>Wool!G12</f>
        <v>807.41811400000006</v>
      </c>
      <c r="G50" s="200">
        <f>Wool!H12</f>
        <v>527.44576299999994</v>
      </c>
      <c r="H50" s="197">
        <f t="shared" si="9"/>
        <v>-7.278287210185197E-2</v>
      </c>
      <c r="I50" s="197"/>
      <c r="J50" s="197">
        <f t="shared" si="10"/>
        <v>0.10053707444190318</v>
      </c>
      <c r="K50" s="167" t="str">
        <f>Wool!L12</f>
        <v>GTA (2020)</v>
      </c>
      <c r="L50" s="167" t="str">
        <f>Wool!M12</f>
        <v>IHS Global Trade Atlas (GTA) (2020). Unpublished trade data accessed via subscription service. Last Accessed September 2020.</v>
      </c>
    </row>
    <row r="51" spans="1:12" x14ac:dyDescent="0.25">
      <c r="A51" s="160" t="s">
        <v>74</v>
      </c>
      <c r="B51" s="182" t="s">
        <v>9</v>
      </c>
      <c r="C51" s="187">
        <f>Eggs!D13</f>
        <v>-2.4239600000000001</v>
      </c>
      <c r="D51" s="187">
        <f>Eggs!E13</f>
        <v>-1.8387730000000002</v>
      </c>
      <c r="E51" s="200">
        <f>Eggs!F13</f>
        <v>7.6737539999999997</v>
      </c>
      <c r="F51" s="200">
        <f>Eggs!G13</f>
        <v>1.0572600000000003</v>
      </c>
      <c r="G51" s="200">
        <f>Eggs!H13</f>
        <v>-9.8029609999999998</v>
      </c>
      <c r="H51" s="197">
        <f t="shared" si="9"/>
        <v>-0.8622238867704124</v>
      </c>
      <c r="I51" s="197"/>
      <c r="J51" s="197">
        <f t="shared" si="10"/>
        <v>-5.3542066848525915E-2</v>
      </c>
      <c r="K51" s="167" t="str">
        <f>Eggs!L13</f>
        <v>GTA (2020)</v>
      </c>
      <c r="L51" s="167" t="str">
        <f>Eggs!M13</f>
        <v>IHS Global Trade Atlas (GTA) (2020). Unpublished trade data accessed via subscription service. Last Accessed September 2020.</v>
      </c>
    </row>
    <row r="52" spans="1:12" x14ac:dyDescent="0.25">
      <c r="A52" s="160" t="s">
        <v>73</v>
      </c>
      <c r="B52" s="182" t="s">
        <v>9</v>
      </c>
      <c r="C52" s="187">
        <f>Milk!D14</f>
        <v>8.1313250000000004</v>
      </c>
      <c r="D52" s="187">
        <f>Milk!E14</f>
        <v>8.6701909999999991</v>
      </c>
      <c r="E52" s="200">
        <f>Milk!F14</f>
        <v>8.4043419999999998</v>
      </c>
      <c r="F52" s="200">
        <f>Milk!G14</f>
        <v>16.45215</v>
      </c>
      <c r="G52" s="200">
        <f>Milk!H14</f>
        <v>21.639489000000001</v>
      </c>
      <c r="H52" s="197">
        <f t="shared" si="9"/>
        <v>0.95757740463203422</v>
      </c>
      <c r="I52" s="197"/>
      <c r="J52" s="197">
        <f t="shared" si="10"/>
        <v>0.5797346815046942</v>
      </c>
      <c r="K52" s="167" t="str">
        <f>Milk!L14</f>
        <v>GTA (2020)</v>
      </c>
      <c r="L52" s="167" t="str">
        <f>Milk!M14</f>
        <v>IHS Global Trade Atlas (GTA) (2020). Unpublished trade data accessed via subscription service. Last Accessed September 2020.</v>
      </c>
    </row>
    <row r="53" spans="1:12" ht="15" x14ac:dyDescent="0.25">
      <c r="A53" s="152" t="s">
        <v>130</v>
      </c>
      <c r="B53" s="152" t="s">
        <v>9</v>
      </c>
      <c r="C53" s="188">
        <f t="shared" ref="C53:G53" si="14">SUM(C54,C55)</f>
        <v>-596.48243200000002</v>
      </c>
      <c r="D53" s="188">
        <f t="shared" si="14"/>
        <v>-543.10246899999993</v>
      </c>
      <c r="E53" s="217">
        <f t="shared" si="14"/>
        <v>-572.3306399999999</v>
      </c>
      <c r="F53" s="217">
        <f t="shared" si="14"/>
        <v>-608.44444199999998</v>
      </c>
      <c r="G53" s="217">
        <f t="shared" si="14"/>
        <v>-517.199479</v>
      </c>
      <c r="H53" s="213">
        <f t="shared" si="9"/>
        <v>6.3099543298957617E-2</v>
      </c>
      <c r="I53" s="213"/>
      <c r="J53" s="213">
        <f t="shared" si="10"/>
        <v>4.8879391918042803E-2</v>
      </c>
      <c r="K53" s="167"/>
      <c r="L53" s="167"/>
    </row>
    <row r="54" spans="1:12" x14ac:dyDescent="0.25">
      <c r="A54" s="160" t="s">
        <v>121</v>
      </c>
      <c r="B54" s="182" t="s">
        <v>9</v>
      </c>
      <c r="C54" s="187">
        <f>Forestry!D16</f>
        <v>-29.775170000000003</v>
      </c>
      <c r="D54" s="187">
        <f>Forestry!E16</f>
        <v>18.146499000000006</v>
      </c>
      <c r="E54" s="200">
        <f>Forestry!F16</f>
        <v>12.291180000000026</v>
      </c>
      <c r="F54" s="200">
        <f>Forestry!G16</f>
        <v>30.046105000000011</v>
      </c>
      <c r="G54" s="200">
        <f>Forestry!H16</f>
        <v>81.783074000000013</v>
      </c>
      <c r="H54" s="197">
        <f t="shared" si="9"/>
        <v>1.4445256679993252</v>
      </c>
      <c r="I54" s="197"/>
      <c r="J54" s="197">
        <f t="shared" si="10"/>
        <v>2.9137038226472836</v>
      </c>
      <c r="K54" s="167" t="str">
        <f>Forestry!L16</f>
        <v>GTA (2020)</v>
      </c>
      <c r="L54" s="167" t="str">
        <f>Forestry!M16</f>
        <v>IHS Global Trade Atlas (GTA) (2020). Unpublished trade data accessed via subscription service. Last Accessed September 2020.</v>
      </c>
    </row>
    <row r="55" spans="1:12" x14ac:dyDescent="0.25">
      <c r="A55" s="160" t="s">
        <v>124</v>
      </c>
      <c r="B55" s="182" t="s">
        <v>9</v>
      </c>
      <c r="C55" s="187">
        <f>Fisheries!D13</f>
        <v>-566.70726200000001</v>
      </c>
      <c r="D55" s="187">
        <f>Fisheries!E13</f>
        <v>-561.24896799999999</v>
      </c>
      <c r="E55" s="200">
        <f>Fisheries!F13</f>
        <v>-584.62181999999996</v>
      </c>
      <c r="F55" s="200">
        <f>Fisheries!G13</f>
        <v>-638.49054699999999</v>
      </c>
      <c r="G55" s="200">
        <f>Fisheries!H13</f>
        <v>-598.98255300000005</v>
      </c>
      <c r="H55" s="197">
        <f t="shared" si="9"/>
        <v>9.2142860832666207E-2</v>
      </c>
      <c r="I55" s="197"/>
      <c r="J55" s="197">
        <f t="shared" si="10"/>
        <v>8.6298456480127905E-2</v>
      </c>
      <c r="K55" s="167" t="str">
        <f>Fisheries!L13</f>
        <v>GTA (2020)</v>
      </c>
      <c r="L55" s="167" t="str">
        <f>Fisheries!M13</f>
        <v>IHS Global Trade Atlas (GTA) (2020). Unpublished trade data accessed via subscription service. Last Accessed September 2020.</v>
      </c>
    </row>
    <row r="56" spans="1:12" ht="17.25" x14ac:dyDescent="0.25">
      <c r="A56" s="152" t="s">
        <v>559</v>
      </c>
      <c r="B56" s="152" t="s">
        <v>9</v>
      </c>
      <c r="C56" s="188">
        <f>'Exports Table'!C82-'Imports Trade Bal. Tables'!C25</f>
        <v>370.50600300000042</v>
      </c>
      <c r="D56" s="188">
        <f>'Exports Table'!D82-'Imports Trade Bal. Tables'!D25</f>
        <v>310.35414599999899</v>
      </c>
      <c r="E56" s="217">
        <f>'Exports Table'!E82-'Imports Trade Bal. Tables'!E25</f>
        <v>386.92998500000022</v>
      </c>
      <c r="F56" s="217">
        <f>'Exports Table'!F82-'Imports Trade Bal. Tables'!F25</f>
        <v>380.33427599999914</v>
      </c>
      <c r="G56" s="217">
        <f>'Exports Table'!G82-'Imports Trade Bal. Tables'!G25</f>
        <v>383.19526999999971</v>
      </c>
      <c r="H56" s="213">
        <f t="shared" si="9"/>
        <v>-1.7046259674088238E-2</v>
      </c>
      <c r="I56" s="213"/>
      <c r="J56" s="213">
        <f t="shared" si="10"/>
        <v>5.0556908988225624E-2</v>
      </c>
      <c r="K56" s="167" t="s">
        <v>24</v>
      </c>
      <c r="L56" s="167" t="s">
        <v>148</v>
      </c>
    </row>
    <row r="57" spans="1:12" ht="15" x14ac:dyDescent="0.25">
      <c r="A57" s="170" t="s">
        <v>149</v>
      </c>
      <c r="B57" s="152" t="s">
        <v>9</v>
      </c>
      <c r="C57" s="188">
        <f t="shared" ref="C57:G57" si="15">SUM(C53,C45,C42,C33,C56)</f>
        <v>3715.0059730000003</v>
      </c>
      <c r="D57" s="188">
        <f t="shared" si="15"/>
        <v>5179.6433559999987</v>
      </c>
      <c r="E57" s="217">
        <f t="shared" si="15"/>
        <v>5133.3410100000001</v>
      </c>
      <c r="F57" s="217">
        <f t="shared" si="15"/>
        <v>5122.355282999999</v>
      </c>
      <c r="G57" s="217">
        <f t="shared" si="15"/>
        <v>3333.1541200000001</v>
      </c>
      <c r="H57" s="213">
        <f t="shared" si="9"/>
        <v>-2.1400734879293282E-3</v>
      </c>
      <c r="I57" s="213"/>
      <c r="J57" s="213">
        <f t="shared" si="10"/>
        <v>6.9924352094285824E-2</v>
      </c>
      <c r="K57" s="159"/>
      <c r="L57" s="159"/>
    </row>
    <row r="58" spans="1:12" x14ac:dyDescent="0.25">
      <c r="A58" s="80" t="s">
        <v>76</v>
      </c>
    </row>
    <row r="59" spans="1:12" ht="16.5" x14ac:dyDescent="0.25">
      <c r="A59" s="62" t="s">
        <v>560</v>
      </c>
      <c r="B59" s="68"/>
      <c r="C59" s="68"/>
      <c r="D59" s="68"/>
      <c r="E59" s="68"/>
      <c r="F59" s="68"/>
      <c r="G59" s="68"/>
      <c r="H59" s="199"/>
      <c r="I59" s="199"/>
      <c r="J59" s="199"/>
    </row>
    <row r="60" spans="1:12" ht="16.5" x14ac:dyDescent="0.25">
      <c r="A60" s="68" t="s">
        <v>561</v>
      </c>
      <c r="B60" s="68"/>
      <c r="C60" s="68"/>
      <c r="D60" s="68"/>
      <c r="E60" s="68"/>
      <c r="F60" s="68"/>
      <c r="G60" s="68"/>
      <c r="H60" s="199"/>
      <c r="I60" s="199"/>
      <c r="J60" s="199"/>
    </row>
    <row r="61" spans="1:12" ht="16.5" x14ac:dyDescent="0.25">
      <c r="A61" s="113" t="s">
        <v>562</v>
      </c>
      <c r="B61" s="68"/>
      <c r="C61" s="68"/>
      <c r="D61" s="68"/>
      <c r="E61" s="68"/>
      <c r="F61" s="68"/>
      <c r="G61" s="68"/>
      <c r="H61" s="199"/>
      <c r="I61" s="199"/>
      <c r="J61" s="199"/>
    </row>
    <row r="62" spans="1:12" ht="16.5" x14ac:dyDescent="0.25">
      <c r="A62" s="113" t="s">
        <v>549</v>
      </c>
      <c r="B62" s="68"/>
      <c r="C62" s="68"/>
      <c r="D62" s="68"/>
      <c r="E62" s="68"/>
      <c r="F62" s="68"/>
      <c r="G62" s="68"/>
      <c r="H62" s="199"/>
      <c r="I62" s="199"/>
      <c r="J62" s="199"/>
    </row>
    <row r="63" spans="1:12" ht="16.5" x14ac:dyDescent="0.25">
      <c r="A63" s="68" t="s">
        <v>563</v>
      </c>
    </row>
  </sheetData>
  <conditionalFormatting sqref="H2:L24 H26:L26 H33:L55 H57:L57 A38:B57 A33:B36 B37 A10:E26 A2:E8 B9:E9 C33:G57">
    <cfRule type="expression" dxfId="26" priority="14">
      <formula>MOD(ROW(),2)=0</formula>
    </cfRule>
  </conditionalFormatting>
  <conditionalFormatting sqref="K25:L25">
    <cfRule type="expression" dxfId="25" priority="12">
      <formula>MOD(ROW(),2)=0</formula>
    </cfRule>
  </conditionalFormatting>
  <conditionalFormatting sqref="H25:J25">
    <cfRule type="expression" dxfId="24" priority="11">
      <formula>MOD(ROW(),2)=0</formula>
    </cfRule>
  </conditionalFormatting>
  <conditionalFormatting sqref="K56:L56">
    <cfRule type="expression" dxfId="23" priority="8">
      <formula>MOD(ROW(),2)=0</formula>
    </cfRule>
  </conditionalFormatting>
  <conditionalFormatting sqref="H56:J56">
    <cfRule type="expression" dxfId="22" priority="7">
      <formula>MOD(ROW(),2)=0</formula>
    </cfRule>
  </conditionalFormatting>
  <conditionalFormatting sqref="F26:G26 F2:G24">
    <cfRule type="expression" dxfId="21" priority="6">
      <formula>MOD(ROW(),2)=0</formula>
    </cfRule>
  </conditionalFormatting>
  <conditionalFormatting sqref="F25:G25">
    <cfRule type="expression" dxfId="20" priority="5">
      <formula>MOD(ROW(),2)=0</formula>
    </cfRule>
  </conditionalFormatting>
  <conditionalFormatting sqref="A9">
    <cfRule type="expression" dxfId="19" priority="2">
      <formula>MOD(ROW(),2)=0</formula>
    </cfRule>
  </conditionalFormatting>
  <conditionalFormatting sqref="A37">
    <cfRule type="expression" dxfId="18" priority="1">
      <formula>MOD(ROW(),2)=0</formula>
    </cfRule>
  </conditionalFormatting>
  <pageMargins left="0.7" right="0.7" top="0.75" bottom="0.75" header="0.3" footer="0.3"/>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92D050"/>
  </sheetPr>
  <dimension ref="A1:I60"/>
  <sheetViews>
    <sheetView workbookViewId="0">
      <selection activeCell="L29" sqref="L29"/>
    </sheetView>
  </sheetViews>
  <sheetFormatPr defaultRowHeight="14.25" x14ac:dyDescent="0.25"/>
  <cols>
    <col min="1" max="1" width="62.7109375" style="68" customWidth="1"/>
    <col min="2" max="2" width="12.42578125" style="68" customWidth="1"/>
    <col min="3" max="3" width="5.5703125" style="68" bestFit="1" customWidth="1"/>
    <col min="4" max="5" width="21.140625" style="68" customWidth="1"/>
    <col min="6" max="6" width="21" style="68" bestFit="1" customWidth="1"/>
    <col min="7" max="7" width="26.140625" style="68" customWidth="1"/>
    <col min="8" max="8" width="15.85546875" style="68" hidden="1" customWidth="1"/>
    <col min="9" max="9" width="20.42578125" style="68" hidden="1" customWidth="1"/>
    <col min="10" max="16384" width="9.140625" style="68"/>
  </cols>
  <sheetData>
    <row r="1" spans="1:9" ht="15.75" x14ac:dyDescent="0.25">
      <c r="A1" s="148" t="s">
        <v>237</v>
      </c>
      <c r="B1" s="148" t="s">
        <v>222</v>
      </c>
      <c r="C1" s="148" t="s">
        <v>1</v>
      </c>
      <c r="D1" s="148" t="s">
        <v>565</v>
      </c>
      <c r="E1" s="148" t="s">
        <v>566</v>
      </c>
      <c r="F1" s="148" t="s">
        <v>567</v>
      </c>
      <c r="G1" s="148" t="s">
        <v>568</v>
      </c>
    </row>
    <row r="2" spans="1:9" x14ac:dyDescent="0.25">
      <c r="A2" s="182" t="s">
        <v>185</v>
      </c>
      <c r="B2" s="182" t="s">
        <v>89</v>
      </c>
      <c r="C2" s="182" t="s">
        <v>187</v>
      </c>
      <c r="D2" s="220">
        <f>D16</f>
        <v>74337.489327500021</v>
      </c>
      <c r="E2" s="220">
        <f>SUM(E39:E40,E42:E48)</f>
        <v>57658.868682499997</v>
      </c>
      <c r="F2" s="220">
        <f>F16</f>
        <v>46208</v>
      </c>
      <c r="G2" s="220">
        <f>SUM(G39:G40,G42:G48)</f>
        <v>3460</v>
      </c>
    </row>
    <row r="3" spans="1:9" x14ac:dyDescent="0.25">
      <c r="A3" s="182" t="s">
        <v>124</v>
      </c>
      <c r="B3" s="182" t="s">
        <v>89</v>
      </c>
      <c r="C3" s="182" t="s">
        <v>187</v>
      </c>
      <c r="D3" s="220">
        <f>D27+D33</f>
        <v>2456.8521900000001</v>
      </c>
      <c r="E3" s="220">
        <f>E41</f>
        <v>373.34078499999998</v>
      </c>
      <c r="F3" s="220">
        <f>F27+F33</f>
        <v>987</v>
      </c>
      <c r="G3" s="220">
        <f>G41</f>
        <v>36</v>
      </c>
    </row>
    <row r="4" spans="1:9" x14ac:dyDescent="0.25">
      <c r="A4" s="182" t="s">
        <v>121</v>
      </c>
      <c r="B4" s="182" t="s">
        <v>89</v>
      </c>
      <c r="C4" s="182" t="s">
        <v>187</v>
      </c>
      <c r="D4" s="220">
        <f>D29</f>
        <v>1455.1867474999999</v>
      </c>
      <c r="E4" s="220">
        <f>SUM(E49,E52)</f>
        <v>18500.428949999998</v>
      </c>
      <c r="F4" s="220">
        <f>F29</f>
        <v>1065</v>
      </c>
      <c r="G4" s="220">
        <f>SUM(G49,G52)</f>
        <v>2385</v>
      </c>
    </row>
    <row r="5" spans="1:9" x14ac:dyDescent="0.25">
      <c r="A5" s="182" t="s">
        <v>186</v>
      </c>
      <c r="B5" s="182" t="s">
        <v>89</v>
      </c>
      <c r="C5" s="182" t="s">
        <v>187</v>
      </c>
      <c r="D5" s="220">
        <f>SUM(D35,D32,D34,D15)</f>
        <v>5069.3405475</v>
      </c>
      <c r="E5" s="187">
        <f>+'[4]Table 1 Pub'!C6</f>
        <v>0</v>
      </c>
      <c r="F5" s="220">
        <f>SUM(F35,F32,F34,F15)</f>
        <v>4675</v>
      </c>
      <c r="G5" s="187">
        <f>+'[4]Table 1 Pub'!E6</f>
        <v>0</v>
      </c>
    </row>
    <row r="6" spans="1:9" ht="15" x14ac:dyDescent="0.25">
      <c r="A6" s="152" t="s">
        <v>188</v>
      </c>
      <c r="B6" s="152" t="s">
        <v>89</v>
      </c>
      <c r="C6" s="152" t="s">
        <v>187</v>
      </c>
      <c r="D6" s="188">
        <f>SUM(D2:D5)</f>
        <v>83318.868812500034</v>
      </c>
      <c r="E6" s="188">
        <f>SUM(E2:E5)</f>
        <v>76532.638417499998</v>
      </c>
      <c r="F6" s="188">
        <f>SUM(F2:F5)</f>
        <v>52935</v>
      </c>
      <c r="G6" s="188">
        <f>SUM(G2:G5)</f>
        <v>5881</v>
      </c>
    </row>
    <row r="7" spans="1:9" x14ac:dyDescent="0.25">
      <c r="A7" s="182" t="s">
        <v>236</v>
      </c>
      <c r="B7" s="182"/>
      <c r="C7" s="182"/>
      <c r="D7" s="182" t="s">
        <v>456</v>
      </c>
      <c r="E7" s="182" t="s">
        <v>456</v>
      </c>
      <c r="F7" s="182" t="s">
        <v>436</v>
      </c>
      <c r="G7" s="182" t="s">
        <v>436</v>
      </c>
    </row>
    <row r="8" spans="1:9" x14ac:dyDescent="0.25">
      <c r="A8" s="159" t="s">
        <v>456</v>
      </c>
      <c r="B8" s="159"/>
      <c r="C8" s="159" t="s">
        <v>464</v>
      </c>
      <c r="D8" s="159"/>
      <c r="E8" s="159"/>
      <c r="F8" s="159"/>
      <c r="G8" s="159"/>
    </row>
    <row r="9" spans="1:9" x14ac:dyDescent="0.25">
      <c r="A9" s="159" t="s">
        <v>436</v>
      </c>
      <c r="B9" s="159"/>
      <c r="C9" s="159" t="s">
        <v>465</v>
      </c>
      <c r="D9" s="159"/>
      <c r="E9" s="159"/>
      <c r="F9" s="159"/>
      <c r="G9" s="159"/>
    </row>
    <row r="10" spans="1:9" ht="16.5" x14ac:dyDescent="0.25">
      <c r="A10" s="221" t="s">
        <v>569</v>
      </c>
    </row>
    <row r="11" spans="1:9" ht="16.5" x14ac:dyDescent="0.25">
      <c r="A11" s="177" t="s">
        <v>570</v>
      </c>
      <c r="D11" s="222"/>
    </row>
    <row r="13" spans="1:9" ht="15.75" x14ac:dyDescent="0.25">
      <c r="A13" s="148" t="s">
        <v>238</v>
      </c>
      <c r="B13" s="148" t="s">
        <v>222</v>
      </c>
      <c r="C13" s="148" t="s">
        <v>1</v>
      </c>
      <c r="D13" s="148" t="s">
        <v>565</v>
      </c>
      <c r="E13" s="148" t="s">
        <v>566</v>
      </c>
      <c r="F13" s="148" t="s">
        <v>567</v>
      </c>
      <c r="G13" s="148" t="s">
        <v>568</v>
      </c>
      <c r="H13" s="152" t="s">
        <v>223</v>
      </c>
      <c r="I13" s="152" t="s">
        <v>224</v>
      </c>
    </row>
    <row r="14" spans="1:9" ht="15" x14ac:dyDescent="0.25">
      <c r="A14" s="223" t="s">
        <v>225</v>
      </c>
      <c r="B14" s="159"/>
      <c r="C14" s="152" t="s">
        <v>187</v>
      </c>
      <c r="D14" s="224">
        <f>SUM(D15,D16,D27,D29,D31,D35,D38,D49,D52)</f>
        <v>83318.868812500019</v>
      </c>
      <c r="E14" s="224">
        <f>SUM(E15,E16,E27,E29,E31,E35,E38,E49,E52)</f>
        <v>76532.638417499998</v>
      </c>
      <c r="F14" s="224">
        <f t="shared" ref="F14" si="0">SUM(F15,F16,F27,F29,F31,F35,F38,F49,F52)</f>
        <v>52935</v>
      </c>
      <c r="G14" s="224">
        <f t="shared" ref="G14" si="1">SUM(G15,G16,G27,G29,G31,G35,G38,G49,G52)</f>
        <v>5881</v>
      </c>
      <c r="H14" s="159"/>
      <c r="I14" s="159"/>
    </row>
    <row r="15" spans="1:9" ht="16.5" x14ac:dyDescent="0.25">
      <c r="A15" s="216" t="s">
        <v>189</v>
      </c>
      <c r="B15" s="182"/>
      <c r="C15" s="182" t="s">
        <v>187</v>
      </c>
      <c r="D15" s="187">
        <f>SUMIFS('[5]Labour Force EQ6 May 2020'!$L:$L,'[5]Labour Force EQ6 May 2020'!$A:$A,$A15,'[5]Labour Force EQ6 May 2020'!$M:$M,"Direct")</f>
        <v>0</v>
      </c>
      <c r="E15" s="187">
        <f>SUMIFS('[5]Labour Force EQ6 May 2020'!$L:$L,'[5]Labour Force EQ6 May 2020'!$A:$A,$A15,'[5]Labour Force EQ6 May 2020'!$M:$M,"Indirect")</f>
        <v>0</v>
      </c>
      <c r="F15" s="187">
        <f>SUMIFS('[5]Business Counts'!$AC:$AC,'[5]Business Counts'!$C:$C,LEFT($A15,3),'[5]Business Counts'!$AH:$AH,"direct")</f>
        <v>0</v>
      </c>
      <c r="G15" s="187">
        <f>SUMIFS('[5]Business Counts'!$AC:$AC,'[5]Business Counts'!$C:$C,LEFT($A15,3),'[5]Business Counts'!$AH:$AH,"Indirect")</f>
        <v>0</v>
      </c>
      <c r="H15" s="182" t="s">
        <v>185</v>
      </c>
      <c r="I15" s="182" t="s">
        <v>571</v>
      </c>
    </row>
    <row r="16" spans="1:9" ht="15" x14ac:dyDescent="0.25">
      <c r="A16" s="223" t="s">
        <v>226</v>
      </c>
      <c r="B16" s="159"/>
      <c r="C16" s="152" t="s">
        <v>187</v>
      </c>
      <c r="D16" s="224">
        <f>+SUM(D17:D26)</f>
        <v>74337.489327500021</v>
      </c>
      <c r="E16" s="224">
        <f>+SUM(E17:E26)</f>
        <v>0</v>
      </c>
      <c r="F16" s="224">
        <f t="shared" ref="F16" si="2">+SUM(F17:F26)</f>
        <v>46208</v>
      </c>
      <c r="G16" s="224">
        <f t="shared" ref="G16" si="3">+SUM(G17:G26)</f>
        <v>0</v>
      </c>
      <c r="H16" s="159"/>
      <c r="I16" s="159"/>
    </row>
    <row r="17" spans="1:9" ht="16.5" x14ac:dyDescent="0.25">
      <c r="A17" s="216" t="s">
        <v>190</v>
      </c>
      <c r="B17" s="182" t="str">
        <f>MID(A17,2,2)</f>
        <v>10</v>
      </c>
      <c r="C17" s="182" t="s">
        <v>187</v>
      </c>
      <c r="D17" s="187">
        <f>SUMIFS('[5]Labour Force EQ6 May 2020'!$L:$L,'[5]Labour Force EQ6 May 2020'!$A:$A,$A17,'[5]Labour Force EQ6 May 2020'!$M:$M,"Direct")</f>
        <v>5529.362217500001</v>
      </c>
      <c r="E17" s="187">
        <f>SUMIFS('[5]Labour Force EQ6 May 2020'!$L:$L,'[5]Labour Force EQ6 May 2020'!$A:$A,$A17,'[5]Labour Force EQ6 May 2020'!$M:$M,"Indirect")</f>
        <v>0</v>
      </c>
      <c r="F17" s="187">
        <f>SUMIFS('[5]Business Counts'!$AC:$AC,'[5]Business Counts'!$C:$C,LEFT($A17,3),'[5]Business Counts'!$AH:$AH,"direct")</f>
        <v>0</v>
      </c>
      <c r="G17" s="187">
        <f>SUMIFS('[5]Business Counts'!$AC:$AC,'[5]Business Counts'!$C:$C,LEFT($A17,3),'[5]Business Counts'!$AH:$AH,"Indirect")</f>
        <v>0</v>
      </c>
      <c r="H17" s="182" t="s">
        <v>185</v>
      </c>
      <c r="I17" s="182" t="s">
        <v>571</v>
      </c>
    </row>
    <row r="18" spans="1:9" ht="16.5" x14ac:dyDescent="0.25">
      <c r="A18" s="216" t="s">
        <v>191</v>
      </c>
      <c r="B18" s="182" t="str">
        <f t="shared" ref="B18:B26" si="4">MID(A18,2,2)</f>
        <v>11</v>
      </c>
      <c r="C18" s="182" t="s">
        <v>187</v>
      </c>
      <c r="D18" s="187">
        <f>SUMIFS('[5]Labour Force EQ6 May 2020'!$L:$L,'[5]Labour Force EQ6 May 2020'!$A:$A,$A18,'[5]Labour Force EQ6 May 2020'!$M:$M,"Direct")</f>
        <v>2738.3720675000004</v>
      </c>
      <c r="E18" s="187">
        <f>SUMIFS('[5]Labour Force EQ6 May 2020'!$L:$L,'[5]Labour Force EQ6 May 2020'!$A:$A,$A18,'[5]Labour Force EQ6 May 2020'!$M:$M,"Indirect")</f>
        <v>0</v>
      </c>
      <c r="F18" s="187">
        <f>SUMIFS('[5]Business Counts'!$AC:$AC,'[5]Business Counts'!$C:$C,LEFT($A18,3),'[5]Business Counts'!$AH:$AH,"direct")</f>
        <v>662</v>
      </c>
      <c r="G18" s="187">
        <f>SUMIFS('[5]Business Counts'!$AC:$AC,'[5]Business Counts'!$C:$C,LEFT($A18,3),'[5]Business Counts'!$AH:$AH,"Indirect")</f>
        <v>0</v>
      </c>
      <c r="H18" s="182" t="s">
        <v>185</v>
      </c>
      <c r="I18" s="182" t="s">
        <v>571</v>
      </c>
    </row>
    <row r="19" spans="1:9" ht="16.5" x14ac:dyDescent="0.25">
      <c r="A19" s="216" t="s">
        <v>192</v>
      </c>
      <c r="B19" s="182" t="str">
        <f t="shared" si="4"/>
        <v>12</v>
      </c>
      <c r="C19" s="182" t="s">
        <v>187</v>
      </c>
      <c r="D19" s="187">
        <f>SUMIFS('[5]Labour Force EQ6 May 2020'!$L:$L,'[5]Labour Force EQ6 May 2020'!$A:$A,$A19,'[5]Labour Force EQ6 May 2020'!$M:$M,"Direct")</f>
        <v>4381.5527349999993</v>
      </c>
      <c r="E19" s="187">
        <f>SUMIFS('[5]Labour Force EQ6 May 2020'!$L:$L,'[5]Labour Force EQ6 May 2020'!$A:$A,$A19,'[5]Labour Force EQ6 May 2020'!$M:$M,"Indirect")</f>
        <v>0</v>
      </c>
      <c r="F19" s="187">
        <f>SUMIFS('[5]Business Counts'!$AC:$AC,'[5]Business Counts'!$C:$C,LEFT($A19,3),'[5]Business Counts'!$AH:$AH,"direct")</f>
        <v>1454</v>
      </c>
      <c r="G19" s="187">
        <f>SUMIFS('[5]Business Counts'!$AC:$AC,'[5]Business Counts'!$C:$C,LEFT($A19,3),'[5]Business Counts'!$AH:$AH,"Indirect")</f>
        <v>0</v>
      </c>
      <c r="H19" s="182" t="s">
        <v>185</v>
      </c>
      <c r="I19" s="182" t="s">
        <v>571</v>
      </c>
    </row>
    <row r="20" spans="1:9" ht="16.5" x14ac:dyDescent="0.25">
      <c r="A20" s="216" t="s">
        <v>193</v>
      </c>
      <c r="B20" s="182" t="str">
        <f t="shared" si="4"/>
        <v>13</v>
      </c>
      <c r="C20" s="182" t="s">
        <v>187</v>
      </c>
      <c r="D20" s="187">
        <f>SUMIFS('[5]Labour Force EQ6 May 2020'!$L:$L,'[5]Labour Force EQ6 May 2020'!$A:$A,$A20,'[5]Labour Force EQ6 May 2020'!$M:$M,"Direct")</f>
        <v>9334.3855925000007</v>
      </c>
      <c r="E20" s="187">
        <f>SUMIFS('[5]Labour Force EQ6 May 2020'!$L:$L,'[5]Labour Force EQ6 May 2020'!$A:$A,$A20,'[5]Labour Force EQ6 May 2020'!$M:$M,"Indirect")</f>
        <v>0</v>
      </c>
      <c r="F20" s="187">
        <f>SUMIFS('[5]Business Counts'!$AC:$AC,'[5]Business Counts'!$C:$C,LEFT($A20,3),'[5]Business Counts'!$AH:$AH,"direct")</f>
        <v>3373</v>
      </c>
      <c r="G20" s="187">
        <f>SUMIFS('[5]Business Counts'!$AC:$AC,'[5]Business Counts'!$C:$C,LEFT($A20,3),'[5]Business Counts'!$AH:$AH,"Indirect")</f>
        <v>0</v>
      </c>
      <c r="H20" s="182" t="s">
        <v>185</v>
      </c>
      <c r="I20" s="182" t="s">
        <v>571</v>
      </c>
    </row>
    <row r="21" spans="1:9" ht="16.5" x14ac:dyDescent="0.25">
      <c r="A21" s="216" t="s">
        <v>194</v>
      </c>
      <c r="B21" s="182" t="str">
        <f t="shared" si="4"/>
        <v>14</v>
      </c>
      <c r="C21" s="182" t="s">
        <v>187</v>
      </c>
      <c r="D21" s="187">
        <f>SUMIFS('[5]Labour Force EQ6 May 2020'!$L:$L,'[5]Labour Force EQ6 May 2020'!$A:$A,$A21,'[5]Labour Force EQ6 May 2020'!$M:$M,"Direct")</f>
        <v>44731.726527500003</v>
      </c>
      <c r="E21" s="187">
        <f>SUMIFS('[5]Labour Force EQ6 May 2020'!$L:$L,'[5]Labour Force EQ6 May 2020'!$A:$A,$A21,'[5]Labour Force EQ6 May 2020'!$M:$M,"Indirect")</f>
        <v>0</v>
      </c>
      <c r="F21" s="187">
        <f>SUMIFS('[5]Business Counts'!$AC:$AC,'[5]Business Counts'!$C:$C,LEFT($A21,3),'[5]Business Counts'!$AH:$AH,"direct")</f>
        <v>34863</v>
      </c>
      <c r="G21" s="187">
        <f>SUMIFS('[5]Business Counts'!$AC:$AC,'[5]Business Counts'!$C:$C,LEFT($A21,3),'[5]Business Counts'!$AH:$AH,"Indirect")</f>
        <v>0</v>
      </c>
      <c r="H21" s="182" t="s">
        <v>185</v>
      </c>
      <c r="I21" s="182" t="s">
        <v>571</v>
      </c>
    </row>
    <row r="22" spans="1:9" ht="16.5" x14ac:dyDescent="0.25">
      <c r="A22" s="216" t="s">
        <v>195</v>
      </c>
      <c r="B22" s="182" t="str">
        <f t="shared" si="4"/>
        <v>15</v>
      </c>
      <c r="C22" s="182" t="s">
        <v>187</v>
      </c>
      <c r="D22" s="187">
        <f>SUMIFS('[5]Labour Force EQ6 May 2020'!$L:$L,'[5]Labour Force EQ6 May 2020'!$A:$A,$A22,'[5]Labour Force EQ6 May 2020'!$M:$M,"Direct")</f>
        <v>836.9858999999999</v>
      </c>
      <c r="E22" s="187">
        <f>SUMIFS('[5]Labour Force EQ6 May 2020'!$L:$L,'[5]Labour Force EQ6 May 2020'!$A:$A,$A22,'[5]Labour Force EQ6 May 2020'!$M:$M,"Indirect")</f>
        <v>0</v>
      </c>
      <c r="F22" s="187">
        <f>SUMIFS('[5]Business Counts'!$AC:$AC,'[5]Business Counts'!$C:$C,LEFT($A22,3),'[5]Business Counts'!$AH:$AH,"direct")</f>
        <v>1432</v>
      </c>
      <c r="G22" s="187">
        <f>SUMIFS('[5]Business Counts'!$AC:$AC,'[5]Business Counts'!$C:$C,LEFT($A22,3),'[5]Business Counts'!$AH:$AH,"Indirect")</f>
        <v>0</v>
      </c>
      <c r="H22" s="182" t="s">
        <v>185</v>
      </c>
      <c r="I22" s="182" t="s">
        <v>571</v>
      </c>
    </row>
    <row r="23" spans="1:9" ht="16.5" x14ac:dyDescent="0.25">
      <c r="A23" s="216" t="s">
        <v>196</v>
      </c>
      <c r="B23" s="182" t="str">
        <f t="shared" si="4"/>
        <v>16</v>
      </c>
      <c r="C23" s="182" t="s">
        <v>187</v>
      </c>
      <c r="D23" s="187">
        <f>SUMIFS('[5]Labour Force EQ6 May 2020'!$L:$L,'[5]Labour Force EQ6 May 2020'!$A:$A,$A23,'[5]Labour Force EQ6 May 2020'!$M:$M,"Direct")</f>
        <v>2601.7440650000003</v>
      </c>
      <c r="E23" s="187">
        <f>SUMIFS('[5]Labour Force EQ6 May 2020'!$L:$L,'[5]Labour Force EQ6 May 2020'!$A:$A,$A23,'[5]Labour Force EQ6 May 2020'!$M:$M,"Indirect")</f>
        <v>0</v>
      </c>
      <c r="F23" s="187">
        <f>SUMIFS('[5]Business Counts'!$AC:$AC,'[5]Business Counts'!$C:$C,LEFT($A23,3),'[5]Business Counts'!$AH:$AH,"direct")</f>
        <v>1387</v>
      </c>
      <c r="G23" s="187">
        <f>SUMIFS('[5]Business Counts'!$AC:$AC,'[5]Business Counts'!$C:$C,LEFT($A23,3),'[5]Business Counts'!$AH:$AH,"Indirect")</f>
        <v>0</v>
      </c>
      <c r="H23" s="182" t="s">
        <v>185</v>
      </c>
      <c r="I23" s="182" t="s">
        <v>571</v>
      </c>
    </row>
    <row r="24" spans="1:9" ht="16.5" x14ac:dyDescent="0.25">
      <c r="A24" s="216" t="s">
        <v>197</v>
      </c>
      <c r="B24" s="182" t="str">
        <f t="shared" si="4"/>
        <v>17</v>
      </c>
      <c r="C24" s="182" t="s">
        <v>187</v>
      </c>
      <c r="D24" s="187">
        <f>SUMIFS('[5]Labour Force EQ6 May 2020'!$L:$L,'[5]Labour Force EQ6 May 2020'!$A:$A,$A24,'[5]Labour Force EQ6 May 2020'!$M:$M,"Direct")</f>
        <v>2846.454945</v>
      </c>
      <c r="E24" s="187">
        <f>SUMIFS('[5]Labour Force EQ6 May 2020'!$L:$L,'[5]Labour Force EQ6 May 2020'!$A:$A,$A24,'[5]Labour Force EQ6 May 2020'!$M:$M,"Indirect")</f>
        <v>0</v>
      </c>
      <c r="F24" s="187">
        <f>SUMIFS('[5]Business Counts'!$AC:$AC,'[5]Business Counts'!$C:$C,LEFT($A24,3),'[5]Business Counts'!$AH:$AH,"direct")</f>
        <v>552</v>
      </c>
      <c r="G24" s="187">
        <f>SUMIFS('[5]Business Counts'!$AC:$AC,'[5]Business Counts'!$C:$C,LEFT($A24,3),'[5]Business Counts'!$AH:$AH,"Indirect")</f>
        <v>0</v>
      </c>
      <c r="H24" s="182" t="s">
        <v>185</v>
      </c>
      <c r="I24" s="182" t="s">
        <v>571</v>
      </c>
    </row>
    <row r="25" spans="1:9" ht="16.5" x14ac:dyDescent="0.25">
      <c r="A25" s="216" t="s">
        <v>198</v>
      </c>
      <c r="B25" s="182" t="str">
        <f t="shared" si="4"/>
        <v>18</v>
      </c>
      <c r="C25" s="182" t="s">
        <v>187</v>
      </c>
      <c r="D25" s="187">
        <f>SUMIFS('[5]Labour Force EQ6 May 2020'!$L:$L,'[5]Labour Force EQ6 May 2020'!$A:$A,$A25,'[5]Labour Force EQ6 May 2020'!$M:$M,"Direct")</f>
        <v>0</v>
      </c>
      <c r="E25" s="187">
        <f>SUMIFS('[5]Labour Force EQ6 May 2020'!$L:$L,'[5]Labour Force EQ6 May 2020'!$A:$A,$A25,'[5]Labour Force EQ6 May 2020'!$M:$M,"Indirect")</f>
        <v>0</v>
      </c>
      <c r="F25" s="187">
        <f>SUMIFS('[5]Business Counts'!$AC:$AC,'[5]Business Counts'!$C:$C,LEFT($A25,3),'[5]Business Counts'!$AH:$AH,"direct")</f>
        <v>32</v>
      </c>
      <c r="G25" s="187">
        <f>SUMIFS('[5]Business Counts'!$AC:$AC,'[5]Business Counts'!$C:$C,LEFT($A25,3),'[5]Business Counts'!$AH:$AH,"Indirect")</f>
        <v>0</v>
      </c>
      <c r="H25" s="182" t="s">
        <v>185</v>
      </c>
      <c r="I25" s="182" t="s">
        <v>571</v>
      </c>
    </row>
    <row r="26" spans="1:9" ht="16.5" x14ac:dyDescent="0.25">
      <c r="A26" s="216" t="s">
        <v>199</v>
      </c>
      <c r="B26" s="182" t="str">
        <f t="shared" si="4"/>
        <v>19</v>
      </c>
      <c r="C26" s="182" t="s">
        <v>187</v>
      </c>
      <c r="D26" s="187">
        <f>SUMIFS('[5]Labour Force EQ6 May 2020'!$L:$L,'[5]Labour Force EQ6 May 2020'!$A:$A,$A26,'[5]Labour Force EQ6 May 2020'!$M:$M,"Direct")</f>
        <v>1336.9052775</v>
      </c>
      <c r="E26" s="187">
        <f>SUMIFS('[5]Labour Force EQ6 May 2020'!$L:$L,'[5]Labour Force EQ6 May 2020'!$A:$A,$A26,'[5]Labour Force EQ6 May 2020'!$M:$M,"Indirect")</f>
        <v>0</v>
      </c>
      <c r="F26" s="187">
        <f>SUMIFS('[5]Business Counts'!$AC:$AC,'[5]Business Counts'!$C:$C,LEFT($A26,3),'[5]Business Counts'!$AH:$AH,"direct")</f>
        <v>2453</v>
      </c>
      <c r="G26" s="187">
        <f>SUMIFS('[5]Business Counts'!$AC:$AC,'[5]Business Counts'!$C:$C,LEFT($A26,3),'[5]Business Counts'!$AH:$AH,"Indirect")</f>
        <v>0</v>
      </c>
      <c r="H26" s="182" t="s">
        <v>185</v>
      </c>
      <c r="I26" s="182" t="s">
        <v>571</v>
      </c>
    </row>
    <row r="27" spans="1:9" ht="15" x14ac:dyDescent="0.25">
      <c r="A27" s="223" t="s">
        <v>227</v>
      </c>
      <c r="B27" s="159"/>
      <c r="C27" s="152" t="s">
        <v>187</v>
      </c>
      <c r="D27" s="224">
        <f>+D28</f>
        <v>1750.1478424999998</v>
      </c>
      <c r="E27" s="224">
        <f>+E28</f>
        <v>0</v>
      </c>
      <c r="F27" s="224">
        <f t="shared" ref="F27:G27" si="5">+F28</f>
        <v>342</v>
      </c>
      <c r="G27" s="224">
        <f t="shared" si="5"/>
        <v>0</v>
      </c>
      <c r="H27" s="159"/>
      <c r="I27" s="159"/>
    </row>
    <row r="28" spans="1:9" ht="16.5" x14ac:dyDescent="0.25">
      <c r="A28" s="216" t="s">
        <v>200</v>
      </c>
      <c r="B28" s="182" t="str">
        <f>MID(A28,2,2)</f>
        <v>20</v>
      </c>
      <c r="C28" s="182" t="s">
        <v>187</v>
      </c>
      <c r="D28" s="187">
        <f>SUMIFS('[5]Labour Force EQ6 May 2020'!$L:$L,'[5]Labour Force EQ6 May 2020'!$A:$A,$A28,'[5]Labour Force EQ6 May 2020'!$M:$M,"Direct")</f>
        <v>1750.1478424999998</v>
      </c>
      <c r="E28" s="187">
        <f>SUMIFS('[5]Labour Force EQ6 May 2020'!$L:$L,'[5]Labour Force EQ6 May 2020'!$A:$A,$A28,'[5]Labour Force EQ6 May 2020'!$M:$M,"Indirect")</f>
        <v>0</v>
      </c>
      <c r="F28" s="187">
        <f>SUMIFS('[5]Business Counts'!$AC:$AC,'[5]Business Counts'!$C:$C,LEFT($A28,3),'[5]Business Counts'!$AH:$AH,"direct")</f>
        <v>342</v>
      </c>
      <c r="G28" s="187">
        <f>SUMIFS('[5]Business Counts'!$AC:$AC,'[5]Business Counts'!$C:$C,LEFT($A28,3),'[5]Business Counts'!$AH:$AH,"Indirect")</f>
        <v>0</v>
      </c>
      <c r="H28" s="182" t="s">
        <v>124</v>
      </c>
      <c r="I28" s="182" t="s">
        <v>571</v>
      </c>
    </row>
    <row r="29" spans="1:9" ht="15" x14ac:dyDescent="0.25">
      <c r="A29" s="223" t="s">
        <v>228</v>
      </c>
      <c r="B29" s="159"/>
      <c r="C29" s="152" t="s">
        <v>187</v>
      </c>
      <c r="D29" s="224">
        <f>+D30</f>
        <v>1455.1867474999999</v>
      </c>
      <c r="E29" s="224">
        <f>+E30</f>
        <v>0</v>
      </c>
      <c r="F29" s="224">
        <f t="shared" ref="F29:G29" si="6">+F30</f>
        <v>1065</v>
      </c>
      <c r="G29" s="224">
        <f t="shared" si="6"/>
        <v>0</v>
      </c>
      <c r="H29" s="159"/>
      <c r="I29" s="159"/>
    </row>
    <row r="30" spans="1:9" ht="16.5" x14ac:dyDescent="0.25">
      <c r="A30" s="216" t="s">
        <v>201</v>
      </c>
      <c r="B30" s="182" t="str">
        <f>MID(A30,2,2)</f>
        <v>30</v>
      </c>
      <c r="C30" s="182" t="s">
        <v>187</v>
      </c>
      <c r="D30" s="187">
        <f>SUMIFS('[5]Labour Force EQ6 May 2020'!$L:$L,'[5]Labour Force EQ6 May 2020'!$A:$A,$A30,'[5]Labour Force EQ6 May 2020'!$M:$M,"Direct")</f>
        <v>1455.1867474999999</v>
      </c>
      <c r="E30" s="187">
        <f>SUMIFS('[5]Labour Force EQ6 May 2020'!$L:$L,'[5]Labour Force EQ6 May 2020'!$A:$A,$A30,'[5]Labour Force EQ6 May 2020'!$M:$M,"Indirect")</f>
        <v>0</v>
      </c>
      <c r="F30" s="187">
        <f>SUMIFS('[5]Business Counts'!$AC:$AC,'[5]Business Counts'!$C:$C,LEFT($A30,3),'[5]Business Counts'!$AH:$AH,"direct")</f>
        <v>1065</v>
      </c>
      <c r="G30" s="187">
        <f>SUMIFS('[5]Business Counts'!$AC:$AC,'[5]Business Counts'!$C:$C,LEFT($A30,3),'[5]Business Counts'!$AH:$AH,"Indirect")</f>
        <v>0</v>
      </c>
      <c r="H30" s="182" t="s">
        <v>121</v>
      </c>
      <c r="I30" s="182" t="s">
        <v>571</v>
      </c>
    </row>
    <row r="31" spans="1:9" ht="15" x14ac:dyDescent="0.25">
      <c r="A31" s="223" t="s">
        <v>229</v>
      </c>
      <c r="B31" s="159"/>
      <c r="C31" s="152" t="s">
        <v>187</v>
      </c>
      <c r="D31" s="224">
        <f>SUM(D32:D34)</f>
        <v>706.70434750000015</v>
      </c>
      <c r="E31" s="224">
        <f>SUM(E32:E34)</f>
        <v>0</v>
      </c>
      <c r="F31" s="224">
        <f t="shared" ref="F31" si="7">SUM(F32:F34)</f>
        <v>853</v>
      </c>
      <c r="G31" s="224">
        <f t="shared" ref="G31" si="8">SUM(G32:G34)</f>
        <v>0</v>
      </c>
      <c r="H31" s="159"/>
      <c r="I31" s="159"/>
    </row>
    <row r="32" spans="1:9" ht="16.5" x14ac:dyDescent="0.25">
      <c r="A32" s="216" t="s">
        <v>202</v>
      </c>
      <c r="B32" s="182" t="str">
        <f t="shared" ref="B32:B34" si="9">MID(A32,2,2)</f>
        <v>40</v>
      </c>
      <c r="C32" s="182" t="s">
        <v>187</v>
      </c>
      <c r="D32" s="187">
        <f>SUMIFS('[5]Labour Force EQ6 May 2020'!$L:$L,'[5]Labour Force EQ6 May 2020'!$A:$A,$A32,'[5]Labour Force EQ6 May 2020'!$M:$M,"Direct")</f>
        <v>0</v>
      </c>
      <c r="E32" s="187">
        <f>SUMIFS('[5]Labour Force EQ6 May 2020'!$L:$L,'[5]Labour Force EQ6 May 2020'!$A:$A,$A32,'[5]Labour Force EQ6 May 2020'!$M:$M,"Indirect")</f>
        <v>0</v>
      </c>
      <c r="F32" s="187">
        <f>SUMIFS('[5]Business Counts'!$AC:$AC,'[5]Business Counts'!$C:$C,LEFT($A32,3),'[5]Business Counts'!$AH:$AH,"direct")</f>
        <v>0</v>
      </c>
      <c r="G32" s="187">
        <f>SUMIFS('[5]Business Counts'!$AC:$AC,'[5]Business Counts'!$C:$C,LEFT($A32,3),'[5]Business Counts'!$AH:$AH,"Indirect")</f>
        <v>0</v>
      </c>
      <c r="H32" s="182" t="s">
        <v>124</v>
      </c>
      <c r="I32" s="182" t="s">
        <v>571</v>
      </c>
    </row>
    <row r="33" spans="1:9" ht="16.5" x14ac:dyDescent="0.25">
      <c r="A33" s="216" t="s">
        <v>203</v>
      </c>
      <c r="B33" s="182" t="str">
        <f t="shared" si="9"/>
        <v>41</v>
      </c>
      <c r="C33" s="182" t="s">
        <v>187</v>
      </c>
      <c r="D33" s="187">
        <f>SUMIFS('[5]Labour Force EQ6 May 2020'!$L:$L,'[5]Labour Force EQ6 May 2020'!$A:$A,$A33,'[5]Labour Force EQ6 May 2020'!$M:$M,"Direct")</f>
        <v>706.70434750000015</v>
      </c>
      <c r="E33" s="187">
        <f>SUMIFS('[5]Labour Force EQ6 May 2020'!$L:$L,'[5]Labour Force EQ6 May 2020'!$A:$A,$A33,'[5]Labour Force EQ6 May 2020'!$M:$M,"Indirect")</f>
        <v>0</v>
      </c>
      <c r="F33" s="187">
        <f>SUMIFS('[5]Business Counts'!$AC:$AC,'[5]Business Counts'!$C:$C,LEFT($A33,3),'[5]Business Counts'!$AH:$AH,"direct")</f>
        <v>645</v>
      </c>
      <c r="G33" s="187">
        <f>SUMIFS('[5]Business Counts'!$AC:$AC,'[5]Business Counts'!$C:$C,LEFT($A33,3),'[5]Business Counts'!$AH:$AH,"Indirect")</f>
        <v>0</v>
      </c>
      <c r="H33" s="182" t="s">
        <v>124</v>
      </c>
      <c r="I33" s="182" t="s">
        <v>571</v>
      </c>
    </row>
    <row r="34" spans="1:9" ht="16.5" x14ac:dyDescent="0.25">
      <c r="A34" s="216" t="s">
        <v>204</v>
      </c>
      <c r="B34" s="182" t="str">
        <f t="shared" si="9"/>
        <v>42</v>
      </c>
      <c r="C34" s="182" t="s">
        <v>187</v>
      </c>
      <c r="D34" s="187">
        <f>SUMIFS('[5]Labour Force EQ6 May 2020'!$L:$L,'[5]Labour Force EQ6 May 2020'!$A:$A,$A34,'[5]Labour Force EQ6 May 2020'!$M:$M,"Direct")</f>
        <v>0</v>
      </c>
      <c r="E34" s="187">
        <f>SUMIFS('[5]Labour Force EQ6 May 2020'!$L:$L,'[5]Labour Force EQ6 May 2020'!$A:$A,$A34,'[5]Labour Force EQ6 May 2020'!$M:$M,"Indirect")</f>
        <v>0</v>
      </c>
      <c r="F34" s="187">
        <f>SUMIFS('[5]Business Counts'!$AC:$AC,'[5]Business Counts'!$C:$C,LEFT($A34,3),'[5]Business Counts'!$AH:$AH,"direct")</f>
        <v>208</v>
      </c>
      <c r="G34" s="187">
        <f>SUMIFS('[5]Business Counts'!$AC:$AC,'[5]Business Counts'!$C:$C,LEFT($A34,3),'[5]Business Counts'!$AH:$AH,"Indirect")</f>
        <v>0</v>
      </c>
      <c r="H34" s="182" t="s">
        <v>124</v>
      </c>
      <c r="I34" s="182" t="s">
        <v>571</v>
      </c>
    </row>
    <row r="35" spans="1:9" ht="15" x14ac:dyDescent="0.25">
      <c r="A35" s="223" t="s">
        <v>239</v>
      </c>
      <c r="B35" s="159"/>
      <c r="C35" s="152" t="s">
        <v>187</v>
      </c>
      <c r="D35" s="224">
        <f>+SUM(D36:D37)</f>
        <v>5069.3405475</v>
      </c>
      <c r="E35" s="224">
        <f>+SUM(E36:E37)</f>
        <v>0</v>
      </c>
      <c r="F35" s="224">
        <f t="shared" ref="F35" si="10">+SUM(F36:F37)</f>
        <v>4467</v>
      </c>
      <c r="G35" s="224">
        <f t="shared" ref="G35" si="11">+SUM(G36:G37)</f>
        <v>0</v>
      </c>
      <c r="H35" s="159"/>
      <c r="I35" s="159"/>
    </row>
    <row r="36" spans="1:9" ht="16.5" x14ac:dyDescent="0.25">
      <c r="A36" s="216" t="s">
        <v>205</v>
      </c>
      <c r="B36" s="182" t="str">
        <f t="shared" ref="B36:B37" si="12">MID(A36,2,2)</f>
        <v>51</v>
      </c>
      <c r="C36" s="182" t="s">
        <v>187</v>
      </c>
      <c r="D36" s="187">
        <f>SUMIFS('[5]Labour Force EQ6 May 2020'!$L:$L,'[5]Labour Force EQ6 May 2020'!$A:$A,$A36,'[5]Labour Force EQ6 May 2020'!$M:$M,"Direct")</f>
        <v>726.90154500000006</v>
      </c>
      <c r="E36" s="187">
        <f>SUMIFS('[5]Labour Force EQ6 May 2020'!$L:$L,'[5]Labour Force EQ6 May 2020'!$A:$A,$A36,'[5]Labour Force EQ6 May 2020'!$M:$M,"Indirect")</f>
        <v>0</v>
      </c>
      <c r="F36" s="187">
        <f>SUMIFS('[5]Business Counts'!$AC:$AC,'[5]Business Counts'!$C:$C,LEFT($A36,3),'[5]Business Counts'!$AH:$AH,"direct")</f>
        <v>252</v>
      </c>
      <c r="G36" s="187">
        <f>SUMIFS('[5]Business Counts'!$AC:$AC,'[5]Business Counts'!$C:$C,LEFT($A36,3),'[5]Business Counts'!$AH:$AH,"Indirect")</f>
        <v>0</v>
      </c>
      <c r="H36" s="182" t="s">
        <v>186</v>
      </c>
      <c r="I36" s="182" t="s">
        <v>571</v>
      </c>
    </row>
    <row r="37" spans="1:9" ht="16.5" x14ac:dyDescent="0.25">
      <c r="A37" s="216" t="s">
        <v>206</v>
      </c>
      <c r="B37" s="182" t="str">
        <f t="shared" si="12"/>
        <v>52</v>
      </c>
      <c r="C37" s="182" t="s">
        <v>187</v>
      </c>
      <c r="D37" s="187">
        <f>SUMIFS('[5]Labour Force EQ6 May 2020'!$L:$L,'[5]Labour Force EQ6 May 2020'!$A:$A,$A37,'[5]Labour Force EQ6 May 2020'!$M:$M,"Direct")</f>
        <v>4342.4390025000002</v>
      </c>
      <c r="E37" s="187">
        <f>SUMIFS('[5]Labour Force EQ6 May 2020'!$L:$L,'[5]Labour Force EQ6 May 2020'!$A:$A,$A37,'[5]Labour Force EQ6 May 2020'!$M:$M,"Indirect")</f>
        <v>0</v>
      </c>
      <c r="F37" s="187">
        <f>SUMIFS('[5]Business Counts'!$AC:$AC,'[5]Business Counts'!$C:$C,LEFT($A37,3),'[5]Business Counts'!$AH:$AH,"direct")</f>
        <v>4215</v>
      </c>
      <c r="G37" s="187">
        <f>SUMIFS('[5]Business Counts'!$AC:$AC,'[5]Business Counts'!$C:$C,LEFT($A37,3),'[5]Business Counts'!$AH:$AH,"Indirect")</f>
        <v>0</v>
      </c>
      <c r="H37" s="182" t="s">
        <v>186</v>
      </c>
      <c r="I37" s="182" t="s">
        <v>571</v>
      </c>
    </row>
    <row r="38" spans="1:9" ht="15" x14ac:dyDescent="0.25">
      <c r="A38" s="223" t="s">
        <v>230</v>
      </c>
      <c r="B38" s="159"/>
      <c r="C38" s="152" t="s">
        <v>187</v>
      </c>
      <c r="D38" s="224">
        <f>SUM(D39:D48)</f>
        <v>0</v>
      </c>
      <c r="E38" s="224">
        <f>SUM(E39:E48)</f>
        <v>58032.209467500004</v>
      </c>
      <c r="F38" s="224">
        <f t="shared" ref="F38" si="13">SUM(F39:F48)</f>
        <v>0</v>
      </c>
      <c r="G38" s="224">
        <f t="shared" ref="G38" si="14">SUM(G39:G48)</f>
        <v>3496</v>
      </c>
      <c r="H38" s="159"/>
      <c r="I38" s="159"/>
    </row>
    <row r="39" spans="1:9" ht="16.5" x14ac:dyDescent="0.25">
      <c r="A39" s="216" t="s">
        <v>207</v>
      </c>
      <c r="B39" s="182" t="str">
        <f t="shared" ref="B39:B48" si="15">MID(A39,2,2)</f>
        <v>10</v>
      </c>
      <c r="C39" s="182" t="s">
        <v>187</v>
      </c>
      <c r="D39" s="187">
        <f>SUMIFS('[5]Labour Force EQ6 May 2020'!$L:$L,'[5]Labour Force EQ6 May 2020'!$A:$A,$A39,'[5]Labour Force EQ6 May 2020'!$M:$M,"Direct")</f>
        <v>0</v>
      </c>
      <c r="E39" s="187">
        <f>SUMIFS('[5]Labour Force EQ6 May 2020'!$L:$L,'[5]Labour Force EQ6 May 2020'!$A:$A,$A39,'[5]Labour Force EQ6 May 2020'!$M:$M,"Indirect")</f>
        <v>3851.3557474999998</v>
      </c>
      <c r="F39" s="187">
        <f>SUMIFS('[5]Business Counts'!$AC:$AC,'[5]Business Counts'!$C:$C,LEFT($A39,3),'[5]Business Counts'!$AH:$AH,"direct")</f>
        <v>0</v>
      </c>
      <c r="G39" s="187">
        <f>SUMIFS('[5]Business Counts'!$AC:$AC,'[5]Business Counts'!$C:$C,LEFT($A39,3),'[5]Business Counts'!$AH:$AH,"Indirect")</f>
        <v>0</v>
      </c>
      <c r="H39" s="182" t="s">
        <v>185</v>
      </c>
      <c r="I39" s="182" t="s">
        <v>572</v>
      </c>
    </row>
    <row r="40" spans="1:9" ht="16.5" x14ac:dyDescent="0.25">
      <c r="A40" s="216" t="s">
        <v>208</v>
      </c>
      <c r="B40" s="182" t="str">
        <f t="shared" si="15"/>
        <v>11</v>
      </c>
      <c r="C40" s="182" t="s">
        <v>187</v>
      </c>
      <c r="D40" s="187">
        <f>SUMIFS('[5]Labour Force EQ6 May 2020'!$L:$L,'[5]Labour Force EQ6 May 2020'!$A:$A,$A40,'[5]Labour Force EQ6 May 2020'!$M:$M,"Direct")</f>
        <v>0</v>
      </c>
      <c r="E40" s="187">
        <f>SUMIFS('[5]Labour Force EQ6 May 2020'!$L:$L,'[5]Labour Force EQ6 May 2020'!$A:$A,$A40,'[5]Labour Force EQ6 May 2020'!$M:$M,"Indirect")</f>
        <v>15920.831914999999</v>
      </c>
      <c r="F40" s="187">
        <f>SUMIFS('[5]Business Counts'!$AC:$AC,'[5]Business Counts'!$C:$C,LEFT($A40,3),'[5]Business Counts'!$AH:$AH,"direct")</f>
        <v>0</v>
      </c>
      <c r="G40" s="187">
        <f>SUMIFS('[5]Business Counts'!$AC:$AC,'[5]Business Counts'!$C:$C,LEFT($A40,3),'[5]Business Counts'!$AH:$AH,"Indirect")</f>
        <v>298</v>
      </c>
      <c r="H40" s="182" t="s">
        <v>185</v>
      </c>
      <c r="I40" s="182" t="s">
        <v>572</v>
      </c>
    </row>
    <row r="41" spans="1:9" ht="16.5" x14ac:dyDescent="0.25">
      <c r="A41" s="216" t="s">
        <v>209</v>
      </c>
      <c r="B41" s="182" t="str">
        <f t="shared" si="15"/>
        <v>12</v>
      </c>
      <c r="C41" s="182" t="s">
        <v>187</v>
      </c>
      <c r="D41" s="187">
        <f>SUMIFS('[5]Labour Force EQ6 May 2020'!$L:$L,'[5]Labour Force EQ6 May 2020'!$A:$A,$A41,'[5]Labour Force EQ6 May 2020'!$M:$M,"Direct")</f>
        <v>0</v>
      </c>
      <c r="E41" s="187">
        <f>SUMIFS('[5]Labour Force EQ6 May 2020'!$L:$L,'[5]Labour Force EQ6 May 2020'!$A:$A,$A41,'[5]Labour Force EQ6 May 2020'!$M:$M,"Indirect")</f>
        <v>373.34078499999998</v>
      </c>
      <c r="F41" s="187">
        <f>SUMIFS('[5]Business Counts'!$AC:$AC,'[5]Business Counts'!$C:$C,LEFT($A41,3),'[5]Business Counts'!$AH:$AH,"direct")</f>
        <v>0</v>
      </c>
      <c r="G41" s="187">
        <f>SUMIFS('[5]Business Counts'!$AC:$AC,'[5]Business Counts'!$C:$C,LEFT($A41,3),'[5]Business Counts'!$AH:$AH,"Indirect")</f>
        <v>36</v>
      </c>
      <c r="H41" s="182" t="s">
        <v>124</v>
      </c>
      <c r="I41" s="182" t="s">
        <v>572</v>
      </c>
    </row>
    <row r="42" spans="1:9" ht="16.5" x14ac:dyDescent="0.25">
      <c r="A42" s="216" t="s">
        <v>210</v>
      </c>
      <c r="B42" s="182" t="str">
        <f t="shared" si="15"/>
        <v>13</v>
      </c>
      <c r="C42" s="182" t="s">
        <v>187</v>
      </c>
      <c r="D42" s="187">
        <f>SUMIFS('[5]Labour Force EQ6 May 2020'!$L:$L,'[5]Labour Force EQ6 May 2020'!$A:$A,$A42,'[5]Labour Force EQ6 May 2020'!$M:$M,"Direct")</f>
        <v>0</v>
      </c>
      <c r="E42" s="187">
        <f>SUMIFS('[5]Labour Force EQ6 May 2020'!$L:$L,'[5]Labour Force EQ6 May 2020'!$A:$A,$A42,'[5]Labour Force EQ6 May 2020'!$M:$M,"Indirect")</f>
        <v>4295.397972499999</v>
      </c>
      <c r="F42" s="187">
        <f>SUMIFS('[5]Business Counts'!$AC:$AC,'[5]Business Counts'!$C:$C,LEFT($A42,3),'[5]Business Counts'!$AH:$AH,"direct")</f>
        <v>0</v>
      </c>
      <c r="G42" s="187">
        <f>SUMIFS('[5]Business Counts'!$AC:$AC,'[5]Business Counts'!$C:$C,LEFT($A42,3),'[5]Business Counts'!$AH:$AH,"Indirect")</f>
        <v>150</v>
      </c>
      <c r="H42" s="182" t="s">
        <v>185</v>
      </c>
      <c r="I42" s="182" t="s">
        <v>572</v>
      </c>
    </row>
    <row r="43" spans="1:9" ht="16.5" x14ac:dyDescent="0.25">
      <c r="A43" s="216" t="s">
        <v>211</v>
      </c>
      <c r="B43" s="182" t="str">
        <f t="shared" si="15"/>
        <v>14</v>
      </c>
      <c r="C43" s="182" t="s">
        <v>187</v>
      </c>
      <c r="D43" s="187">
        <f>SUMIFS('[5]Labour Force EQ6 May 2020'!$L:$L,'[5]Labour Force EQ6 May 2020'!$A:$A,$A43,'[5]Labour Force EQ6 May 2020'!$M:$M,"Direct")</f>
        <v>0</v>
      </c>
      <c r="E43" s="187">
        <f>SUMIFS('[5]Labour Force EQ6 May 2020'!$L:$L,'[5]Labour Force EQ6 May 2020'!$A:$A,$A43,'[5]Labour Force EQ6 May 2020'!$M:$M,"Indirect")</f>
        <v>1631.184215</v>
      </c>
      <c r="F43" s="187">
        <f>SUMIFS('[5]Business Counts'!$AC:$AC,'[5]Business Counts'!$C:$C,LEFT($A43,3),'[5]Business Counts'!$AH:$AH,"direct")</f>
        <v>0</v>
      </c>
      <c r="G43" s="187">
        <f>SUMIFS('[5]Business Counts'!$AC:$AC,'[5]Business Counts'!$C:$C,LEFT($A43,3),'[5]Business Counts'!$AH:$AH,"Indirect")</f>
        <v>176</v>
      </c>
      <c r="H43" s="182" t="s">
        <v>185</v>
      </c>
      <c r="I43" s="182" t="s">
        <v>572</v>
      </c>
    </row>
    <row r="44" spans="1:9" ht="16.5" x14ac:dyDescent="0.25">
      <c r="A44" s="216" t="s">
        <v>212</v>
      </c>
      <c r="B44" s="182" t="str">
        <f t="shared" si="15"/>
        <v>15</v>
      </c>
      <c r="C44" s="182" t="s">
        <v>187</v>
      </c>
      <c r="D44" s="187">
        <f>SUMIFS('[5]Labour Force EQ6 May 2020'!$L:$L,'[5]Labour Force EQ6 May 2020'!$A:$A,$A44,'[5]Labour Force EQ6 May 2020'!$M:$M,"Direct")</f>
        <v>0</v>
      </c>
      <c r="E44" s="187">
        <f>SUMIFS('[5]Labour Force EQ6 May 2020'!$L:$L,'[5]Labour Force EQ6 May 2020'!$A:$A,$A44,'[5]Labour Force EQ6 May 2020'!$M:$M,"Indirect")</f>
        <v>0</v>
      </c>
      <c r="F44" s="187">
        <f>SUMIFS('[5]Business Counts'!$AC:$AC,'[5]Business Counts'!$C:$C,LEFT($A44,3),'[5]Business Counts'!$AH:$AH,"direct")</f>
        <v>0</v>
      </c>
      <c r="G44" s="187">
        <f>SUMIFS('[5]Business Counts'!$AC:$AC,'[5]Business Counts'!$C:$C,LEFT($A44,3),'[5]Business Counts'!$AH:$AH,"Indirect")</f>
        <v>39</v>
      </c>
      <c r="H44" s="182" t="s">
        <v>185</v>
      </c>
      <c r="I44" s="182" t="s">
        <v>572</v>
      </c>
    </row>
    <row r="45" spans="1:9" ht="16.5" x14ac:dyDescent="0.25">
      <c r="A45" s="216" t="s">
        <v>213</v>
      </c>
      <c r="B45" s="182" t="str">
        <f t="shared" si="15"/>
        <v>16</v>
      </c>
      <c r="C45" s="182" t="s">
        <v>187</v>
      </c>
      <c r="D45" s="187">
        <f>SUMIFS('[5]Labour Force EQ6 May 2020'!$L:$L,'[5]Labour Force EQ6 May 2020'!$A:$A,$A45,'[5]Labour Force EQ6 May 2020'!$M:$M,"Direct")</f>
        <v>0</v>
      </c>
      <c r="E45" s="187">
        <f>SUMIFS('[5]Labour Force EQ6 May 2020'!$L:$L,'[5]Labour Force EQ6 May 2020'!$A:$A,$A45,'[5]Labour Force EQ6 May 2020'!$M:$M,"Indirect")</f>
        <v>4083.1387325000001</v>
      </c>
      <c r="F45" s="187">
        <f>SUMIFS('[5]Business Counts'!$AC:$AC,'[5]Business Counts'!$C:$C,LEFT($A45,3),'[5]Business Counts'!$AH:$AH,"direct")</f>
        <v>0</v>
      </c>
      <c r="G45" s="187">
        <f>SUMIFS('[5]Business Counts'!$AC:$AC,'[5]Business Counts'!$C:$C,LEFT($A45,3),'[5]Business Counts'!$AH:$AH,"Indirect")</f>
        <v>117</v>
      </c>
      <c r="H45" s="182" t="s">
        <v>185</v>
      </c>
      <c r="I45" s="182" t="s">
        <v>572</v>
      </c>
    </row>
    <row r="46" spans="1:9" ht="16.5" x14ac:dyDescent="0.25">
      <c r="A46" s="216" t="s">
        <v>214</v>
      </c>
      <c r="B46" s="182" t="str">
        <f t="shared" si="15"/>
        <v>17</v>
      </c>
      <c r="C46" s="182" t="s">
        <v>187</v>
      </c>
      <c r="D46" s="187">
        <f>SUMIFS('[5]Labour Force EQ6 May 2020'!$L:$L,'[5]Labour Force EQ6 May 2020'!$A:$A,$A46,'[5]Labour Force EQ6 May 2020'!$M:$M,"Direct")</f>
        <v>0</v>
      </c>
      <c r="E46" s="187">
        <f>SUMIFS('[5]Labour Force EQ6 May 2020'!$L:$L,'[5]Labour Force EQ6 May 2020'!$A:$A,$A46,'[5]Labour Force EQ6 May 2020'!$M:$M,"Indirect")</f>
        <v>17422.583012499999</v>
      </c>
      <c r="F46" s="187">
        <f>SUMIFS('[5]Business Counts'!$AC:$AC,'[5]Business Counts'!$C:$C,LEFT($A46,3),'[5]Business Counts'!$AH:$AH,"direct")</f>
        <v>0</v>
      </c>
      <c r="G46" s="187">
        <f>SUMIFS('[5]Business Counts'!$AC:$AC,'[5]Business Counts'!$C:$C,LEFT($A46,3),'[5]Business Counts'!$AH:$AH,"Indirect")</f>
        <v>1920</v>
      </c>
      <c r="H46" s="182" t="s">
        <v>185</v>
      </c>
      <c r="I46" s="182" t="s">
        <v>572</v>
      </c>
    </row>
    <row r="47" spans="1:9" ht="16.5" x14ac:dyDescent="0.25">
      <c r="A47" s="216" t="s">
        <v>215</v>
      </c>
      <c r="B47" s="182" t="str">
        <f t="shared" si="15"/>
        <v>18</v>
      </c>
      <c r="C47" s="182" t="s">
        <v>187</v>
      </c>
      <c r="D47" s="187">
        <f>SUMIFS('[5]Labour Force EQ6 May 2020'!$L:$L,'[5]Labour Force EQ6 May 2020'!$A:$A,$A47,'[5]Labour Force EQ6 May 2020'!$M:$M,"Direct")</f>
        <v>0</v>
      </c>
      <c r="E47" s="187">
        <f>SUMIFS('[5]Labour Force EQ6 May 2020'!$L:$L,'[5]Labour Force EQ6 May 2020'!$A:$A,$A47,'[5]Labour Force EQ6 May 2020'!$M:$M,"Indirect")</f>
        <v>4596.7048424999994</v>
      </c>
      <c r="F47" s="187">
        <f>SUMIFS('[5]Business Counts'!$AC:$AC,'[5]Business Counts'!$C:$C,LEFT($A47,3),'[5]Business Counts'!$AH:$AH,"direct")</f>
        <v>0</v>
      </c>
      <c r="G47" s="187">
        <f>SUMIFS('[5]Business Counts'!$AC:$AC,'[5]Business Counts'!$C:$C,LEFT($A47,3),'[5]Business Counts'!$AH:$AH,"Indirect")</f>
        <v>140</v>
      </c>
      <c r="H47" s="182" t="s">
        <v>185</v>
      </c>
      <c r="I47" s="182" t="s">
        <v>572</v>
      </c>
    </row>
    <row r="48" spans="1:9" ht="16.5" x14ac:dyDescent="0.25">
      <c r="A48" s="216" t="s">
        <v>216</v>
      </c>
      <c r="B48" s="182" t="str">
        <f t="shared" si="15"/>
        <v>19</v>
      </c>
      <c r="C48" s="182" t="s">
        <v>187</v>
      </c>
      <c r="D48" s="187">
        <f>SUMIFS('[5]Labour Force EQ6 May 2020'!$L:$L,'[5]Labour Force EQ6 May 2020'!$A:$A,$A48,'[5]Labour Force EQ6 May 2020'!$M:$M,"Direct")</f>
        <v>0</v>
      </c>
      <c r="E48" s="187">
        <f>SUMIFS('[5]Labour Force EQ6 May 2020'!$L:$L,'[5]Labour Force EQ6 May 2020'!$A:$A,$A48,'[5]Labour Force EQ6 May 2020'!$M:$M,"Indirect")</f>
        <v>5857.6722449999997</v>
      </c>
      <c r="F48" s="187">
        <f>SUMIFS('[5]Business Counts'!$AC:$AC,'[5]Business Counts'!$C:$C,LEFT($A48,3),'[5]Business Counts'!$AH:$AH,"direct")</f>
        <v>0</v>
      </c>
      <c r="G48" s="187">
        <f>SUMIFS('[5]Business Counts'!$AC:$AC,'[5]Business Counts'!$C:$C,LEFT($A48,3),'[5]Business Counts'!$AH:$AH,"Indirect")</f>
        <v>620</v>
      </c>
      <c r="H48" s="182" t="s">
        <v>185</v>
      </c>
      <c r="I48" s="182" t="s">
        <v>572</v>
      </c>
    </row>
    <row r="49" spans="1:9" ht="15" x14ac:dyDescent="0.25">
      <c r="A49" s="223" t="s">
        <v>231</v>
      </c>
      <c r="B49" s="159"/>
      <c r="C49" s="152" t="s">
        <v>187</v>
      </c>
      <c r="D49" s="224">
        <f>SUM(D50:D51)</f>
        <v>0</v>
      </c>
      <c r="E49" s="224">
        <f>SUM(E50:E51)</f>
        <v>14705.592374999998</v>
      </c>
      <c r="F49" s="224">
        <f t="shared" ref="F49" si="16">SUM(F50:F51)</f>
        <v>0</v>
      </c>
      <c r="G49" s="224">
        <f t="shared" ref="G49" si="17">SUM(G50:G51)</f>
        <v>2144</v>
      </c>
      <c r="H49" s="159"/>
      <c r="I49" s="159"/>
    </row>
    <row r="50" spans="1:9" ht="16.5" x14ac:dyDescent="0.25">
      <c r="A50" s="216" t="s">
        <v>217</v>
      </c>
      <c r="B50" s="182" t="str">
        <f t="shared" ref="B50:B51" si="18">MID(A50,2,2)</f>
        <v>41</v>
      </c>
      <c r="C50" s="182" t="s">
        <v>187</v>
      </c>
      <c r="D50" s="187">
        <f>SUMIFS('[5]Labour Force EQ6 May 2020'!$L:$L,'[5]Labour Force EQ6 May 2020'!$A:$A,$A50,'[5]Labour Force EQ6 May 2020'!$M:$M,"Direct")</f>
        <v>0</v>
      </c>
      <c r="E50" s="187">
        <f>SUMIFS('[5]Labour Force EQ6 May 2020'!$L:$L,'[5]Labour Force EQ6 May 2020'!$A:$A,$A50,'[5]Labour Force EQ6 May 2020'!$M:$M,"Indirect")</f>
        <v>3090.9044374999999</v>
      </c>
      <c r="F50" s="187">
        <f>SUMIFS('[5]Business Counts'!$AC:$AC,'[5]Business Counts'!$C:$C,LEFT($A50,3),'[5]Business Counts'!$AH:$AH,"direct")</f>
        <v>0</v>
      </c>
      <c r="G50" s="187">
        <f>SUMIFS('[5]Business Counts'!$AC:$AC,'[5]Business Counts'!$C:$C,LEFT($A50,3),'[5]Business Counts'!$AH:$AH,"Indirect")</f>
        <v>261</v>
      </c>
      <c r="H50" s="182" t="s">
        <v>121</v>
      </c>
      <c r="I50" s="182" t="s">
        <v>572</v>
      </c>
    </row>
    <row r="51" spans="1:9" ht="16.5" x14ac:dyDescent="0.25">
      <c r="A51" s="216" t="s">
        <v>218</v>
      </c>
      <c r="B51" s="182" t="str">
        <f t="shared" si="18"/>
        <v>49</v>
      </c>
      <c r="C51" s="182" t="s">
        <v>187</v>
      </c>
      <c r="D51" s="187">
        <f>SUMIFS('[5]Labour Force EQ6 May 2020'!$L:$L,'[5]Labour Force EQ6 May 2020'!$A:$A,$A51,'[5]Labour Force EQ6 May 2020'!$M:$M,"Direct")</f>
        <v>0</v>
      </c>
      <c r="E51" s="187">
        <f>SUMIFS('[5]Labour Force EQ6 May 2020'!$L:$L,'[5]Labour Force EQ6 May 2020'!$A:$A,$A51,'[5]Labour Force EQ6 May 2020'!$M:$M,"Indirect")</f>
        <v>11614.687937499999</v>
      </c>
      <c r="F51" s="187">
        <f>SUMIFS('[5]Business Counts'!$AC:$AC,'[5]Business Counts'!$C:$C,LEFT($A51,3),'[5]Business Counts'!$AH:$AH,"direct")</f>
        <v>0</v>
      </c>
      <c r="G51" s="187">
        <f>SUMIFS('[5]Business Counts'!$AC:$AC,'[5]Business Counts'!$C:$C,LEFT($A51,3),'[5]Business Counts'!$AH:$AH,"Indirect")</f>
        <v>1883</v>
      </c>
      <c r="H51" s="182" t="s">
        <v>121</v>
      </c>
      <c r="I51" s="182" t="s">
        <v>572</v>
      </c>
    </row>
    <row r="52" spans="1:9" ht="15" x14ac:dyDescent="0.25">
      <c r="A52" s="223" t="s">
        <v>232</v>
      </c>
      <c r="B52" s="159"/>
      <c r="C52" s="152" t="s">
        <v>187</v>
      </c>
      <c r="D52" s="224">
        <f>SUM(D53:D55)</f>
        <v>0</v>
      </c>
      <c r="E52" s="224">
        <f>SUM(E53:E55)</f>
        <v>3794.8365749999998</v>
      </c>
      <c r="F52" s="224">
        <f t="shared" ref="F52" si="19">SUM(F53:F55)</f>
        <v>0</v>
      </c>
      <c r="G52" s="224">
        <f t="shared" ref="G52" si="20">SUM(G53:G55)</f>
        <v>241</v>
      </c>
      <c r="H52" s="159"/>
      <c r="I52" s="159"/>
    </row>
    <row r="53" spans="1:9" ht="16.5" x14ac:dyDescent="0.25">
      <c r="A53" s="216" t="s">
        <v>219</v>
      </c>
      <c r="B53" s="182" t="str">
        <f t="shared" ref="B53:B55" si="21">MID(A53,2,2)</f>
        <v>50</v>
      </c>
      <c r="C53" s="182" t="s">
        <v>187</v>
      </c>
      <c r="D53" s="187">
        <f>SUMIFS('[5]Labour Force EQ6 May 2020'!$L:$L,'[5]Labour Force EQ6 May 2020'!$A:$A,$A53,'[5]Labour Force EQ6 May 2020'!$M:$M,"Direct")</f>
        <v>0</v>
      </c>
      <c r="E53" s="187">
        <f>SUMIFS('[5]Labour Force EQ6 May 2020'!$L:$L,'[5]Labour Force EQ6 May 2020'!$A:$A,$A53,'[5]Labour Force EQ6 May 2020'!$M:$M,"Indirect")</f>
        <v>569.21893250000005</v>
      </c>
      <c r="F53" s="187">
        <f>SUMIFS('[5]Business Counts'!$AC:$AC,'[5]Business Counts'!$C:$C,LEFT($A53,3),'[5]Business Counts'!$AH:$AH,"direct")</f>
        <v>0</v>
      </c>
      <c r="G53" s="187">
        <f>SUMIFS('[5]Business Counts'!$AC:$AC,'[5]Business Counts'!$C:$C,LEFT($A53,3),'[5]Business Counts'!$AH:$AH,"Indirect")</f>
        <v>0</v>
      </c>
      <c r="H53" s="182" t="s">
        <v>121</v>
      </c>
      <c r="I53" s="182" t="s">
        <v>572</v>
      </c>
    </row>
    <row r="54" spans="1:9" ht="16.5" x14ac:dyDescent="0.25">
      <c r="A54" s="216" t="s">
        <v>220</v>
      </c>
      <c r="B54" s="182" t="str">
        <f t="shared" si="21"/>
        <v>51</v>
      </c>
      <c r="C54" s="182" t="s">
        <v>187</v>
      </c>
      <c r="D54" s="187">
        <f>SUMIFS('[5]Labour Force EQ6 May 2020'!$L:$L,'[5]Labour Force EQ6 May 2020'!$A:$A,$A54,'[5]Labour Force EQ6 May 2020'!$M:$M,"Direct")</f>
        <v>0</v>
      </c>
      <c r="E54" s="187">
        <f>SUMIFS('[5]Labour Force EQ6 May 2020'!$L:$L,'[5]Labour Force EQ6 May 2020'!$A:$A,$A54,'[5]Labour Force EQ6 May 2020'!$M:$M,"Indirect")</f>
        <v>498.00109999999995</v>
      </c>
      <c r="F54" s="187">
        <f>SUMIFS('[5]Business Counts'!$AC:$AC,'[5]Business Counts'!$C:$C,LEFT($A54,3),'[5]Business Counts'!$AH:$AH,"direct")</f>
        <v>0</v>
      </c>
      <c r="G54" s="187">
        <f>SUMIFS('[5]Business Counts'!$AC:$AC,'[5]Business Counts'!$C:$C,LEFT($A54,3),'[5]Business Counts'!$AH:$AH,"Indirect")</f>
        <v>43</v>
      </c>
      <c r="H54" s="182" t="s">
        <v>121</v>
      </c>
      <c r="I54" s="182" t="s">
        <v>572</v>
      </c>
    </row>
    <row r="55" spans="1:9" ht="16.5" x14ac:dyDescent="0.25">
      <c r="A55" s="216" t="s">
        <v>221</v>
      </c>
      <c r="B55" s="182" t="str">
        <f t="shared" si="21"/>
        <v>52</v>
      </c>
      <c r="C55" s="182" t="s">
        <v>187</v>
      </c>
      <c r="D55" s="187">
        <f>SUMIFS('[5]Labour Force EQ6 May 2020'!$L:$L,'[5]Labour Force EQ6 May 2020'!$A:$A,$A55,'[5]Labour Force EQ6 May 2020'!$M:$M,"Direct")</f>
        <v>0</v>
      </c>
      <c r="E55" s="187">
        <f>SUMIFS('[5]Labour Force EQ6 May 2020'!$L:$L,'[5]Labour Force EQ6 May 2020'!$A:$A,$A55,'[5]Labour Force EQ6 May 2020'!$M:$M,"Indirect")</f>
        <v>2727.6165424999999</v>
      </c>
      <c r="F55" s="187">
        <f>SUMIFS('[5]Business Counts'!$AC:$AC,'[5]Business Counts'!$C:$C,LEFT($A55,3),'[5]Business Counts'!$AH:$AH,"direct")</f>
        <v>0</v>
      </c>
      <c r="G55" s="187">
        <f>SUMIFS('[5]Business Counts'!$AC:$AC,'[5]Business Counts'!$C:$C,LEFT($A55,3),'[5]Business Counts'!$AH:$AH,"Indirect")</f>
        <v>198</v>
      </c>
      <c r="H55" s="182" t="s">
        <v>121</v>
      </c>
      <c r="I55" s="182" t="s">
        <v>572</v>
      </c>
    </row>
    <row r="56" spans="1:9" x14ac:dyDescent="0.25">
      <c r="A56" s="182" t="s">
        <v>236</v>
      </c>
      <c r="B56" s="182"/>
      <c r="C56" s="182"/>
      <c r="D56" s="182" t="s">
        <v>433</v>
      </c>
      <c r="E56" s="182" t="s">
        <v>433</v>
      </c>
      <c r="F56" s="182" t="s">
        <v>436</v>
      </c>
      <c r="G56" s="182" t="s">
        <v>436</v>
      </c>
    </row>
    <row r="57" spans="1:9" x14ac:dyDescent="0.25">
      <c r="A57" s="159" t="s">
        <v>456</v>
      </c>
      <c r="B57" s="159"/>
      <c r="C57" s="159" t="s">
        <v>464</v>
      </c>
      <c r="D57" s="159"/>
      <c r="E57" s="159"/>
      <c r="F57" s="159"/>
      <c r="G57" s="159"/>
    </row>
    <row r="58" spans="1:9" x14ac:dyDescent="0.25">
      <c r="A58" s="159" t="s">
        <v>436</v>
      </c>
      <c r="B58" s="159"/>
      <c r="C58" s="159" t="s">
        <v>465</v>
      </c>
      <c r="D58" s="159"/>
      <c r="E58" s="159"/>
      <c r="F58" s="159"/>
      <c r="G58" s="159"/>
    </row>
    <row r="59" spans="1:9" ht="16.5" x14ac:dyDescent="0.25">
      <c r="A59" s="221" t="s">
        <v>569</v>
      </c>
    </row>
    <row r="60" spans="1:9" ht="16.5" x14ac:dyDescent="0.25">
      <c r="A60" s="177" t="s">
        <v>570</v>
      </c>
    </row>
  </sheetData>
  <conditionalFormatting sqref="A9:B9 D9:G9 A1:G8">
    <cfRule type="expression" dxfId="17" priority="20">
      <formula>MOD(ROW(),2)=0</formula>
    </cfRule>
  </conditionalFormatting>
  <conditionalFormatting sqref="B13:C13 H52:I52 H49:I49 H36:H37 H38:I38 H32:H34 H35:I35 H30 H31:I31 H28 H29:I29 H17:H26 H27:I27 H16:I16 H13:I14 H39:H48 H50:H51 H53:H55 H15 A14:E55">
    <cfRule type="expression" dxfId="16" priority="19">
      <formula>MOD(ROW(),2)=0</formula>
    </cfRule>
  </conditionalFormatting>
  <conditionalFormatting sqref="A56:G56 E57:G58">
    <cfRule type="expression" dxfId="15" priority="18">
      <formula>MOD(ROW(),2)=0</formula>
    </cfRule>
  </conditionalFormatting>
  <conditionalFormatting sqref="A13">
    <cfRule type="expression" dxfId="14" priority="17">
      <formula>MOD(ROW(),2)=0</formula>
    </cfRule>
  </conditionalFormatting>
  <conditionalFormatting sqref="D13:G13">
    <cfRule type="expression" dxfId="13" priority="16">
      <formula>MOD(ROW(),2)=0</formula>
    </cfRule>
  </conditionalFormatting>
  <conditionalFormatting sqref="I15">
    <cfRule type="expression" dxfId="12" priority="15">
      <formula>MOD(ROW(),2)=0</formula>
    </cfRule>
  </conditionalFormatting>
  <conditionalFormatting sqref="I17:I26">
    <cfRule type="expression" dxfId="11" priority="14">
      <formula>MOD(ROW(),2)=0</formula>
    </cfRule>
  </conditionalFormatting>
  <conditionalFormatting sqref="I28">
    <cfRule type="expression" dxfId="10" priority="13">
      <formula>MOD(ROW(),2)=0</formula>
    </cfRule>
  </conditionalFormatting>
  <conditionalFormatting sqref="I30">
    <cfRule type="expression" dxfId="9" priority="12">
      <formula>MOD(ROW(),2)=0</formula>
    </cfRule>
  </conditionalFormatting>
  <conditionalFormatting sqref="I32:I34">
    <cfRule type="expression" dxfId="8" priority="11">
      <formula>MOD(ROW(),2)=0</formula>
    </cfRule>
  </conditionalFormatting>
  <conditionalFormatting sqref="I36:I37">
    <cfRule type="expression" dxfId="7" priority="10">
      <formula>MOD(ROW(),2)=0</formula>
    </cfRule>
  </conditionalFormatting>
  <conditionalFormatting sqref="I39:I48">
    <cfRule type="expression" dxfId="6" priority="9">
      <formula>MOD(ROW(),2)=0</formula>
    </cfRule>
  </conditionalFormatting>
  <conditionalFormatting sqref="I50:I51">
    <cfRule type="expression" dxfId="5" priority="8">
      <formula>MOD(ROW(),2)=0</formula>
    </cfRule>
  </conditionalFormatting>
  <conditionalFormatting sqref="I53:I55">
    <cfRule type="expression" dxfId="4" priority="7">
      <formula>MOD(ROW(),2)=0</formula>
    </cfRule>
  </conditionalFormatting>
  <conditionalFormatting sqref="F14:G55">
    <cfRule type="expression" dxfId="3" priority="4">
      <formula>MOD(ROW(),2)=0</formula>
    </cfRule>
  </conditionalFormatting>
  <conditionalFormatting sqref="C9">
    <cfRule type="expression" dxfId="2" priority="5">
      <formula>MOD(ROW(),2)=0</formula>
    </cfRule>
  </conditionalFormatting>
  <conditionalFormatting sqref="C58">
    <cfRule type="expression" dxfId="1" priority="1">
      <formula>MOD(ROW(),2)=0</formula>
    </cfRule>
  </conditionalFormatting>
  <conditionalFormatting sqref="A58:B58 D58 A57:D57">
    <cfRule type="expression" dxfId="0" priority="2">
      <formula>MOD(ROW(),2)=0</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666BF-A566-4668-BFA3-01204DBB2BF5}">
  <sheetPr>
    <tabColor theme="9" tint="-0.249977111117893"/>
  </sheetPr>
  <dimension ref="A1:A26"/>
  <sheetViews>
    <sheetView workbookViewId="0">
      <selection activeCell="V13" sqref="V13"/>
    </sheetView>
  </sheetViews>
  <sheetFormatPr defaultRowHeight="14.25" x14ac:dyDescent="0.25"/>
  <cols>
    <col min="1" max="16384" width="9.140625" style="68"/>
  </cols>
  <sheetData>
    <row r="1" spans="1:1" ht="16.5" x14ac:dyDescent="0.25">
      <c r="A1" s="62" t="s">
        <v>539</v>
      </c>
    </row>
    <row r="2" spans="1:1" ht="16.5" x14ac:dyDescent="0.25">
      <c r="A2" s="113" t="s">
        <v>540</v>
      </c>
    </row>
    <row r="3" spans="1:1" ht="16.5" x14ac:dyDescent="0.25">
      <c r="A3" s="68" t="s">
        <v>507</v>
      </c>
    </row>
    <row r="4" spans="1:1" ht="16.5" x14ac:dyDescent="0.25">
      <c r="A4" s="62" t="s">
        <v>496</v>
      </c>
    </row>
    <row r="5" spans="1:1" ht="16.5" x14ac:dyDescent="0.25">
      <c r="A5" s="68" t="s">
        <v>508</v>
      </c>
    </row>
    <row r="6" spans="1:1" ht="16.5" x14ac:dyDescent="0.25">
      <c r="A6" s="68" t="s">
        <v>548</v>
      </c>
    </row>
    <row r="7" spans="1:1" ht="16.5" x14ac:dyDescent="0.25">
      <c r="A7" s="62" t="s">
        <v>560</v>
      </c>
    </row>
    <row r="8" spans="1:1" ht="16.5" x14ac:dyDescent="0.25">
      <c r="A8" s="68" t="s">
        <v>561</v>
      </c>
    </row>
    <row r="9" spans="1:1" ht="16.5" x14ac:dyDescent="0.25">
      <c r="A9" s="113" t="s">
        <v>562</v>
      </c>
    </row>
    <row r="10" spans="1:1" ht="16.5" x14ac:dyDescent="0.25">
      <c r="A10" s="68" t="s">
        <v>551</v>
      </c>
    </row>
    <row r="11" spans="1:1" ht="16.5" x14ac:dyDescent="0.25">
      <c r="A11" s="113" t="s">
        <v>569</v>
      </c>
    </row>
    <row r="12" spans="1:1" ht="16.5" x14ac:dyDescent="0.25">
      <c r="A12" s="177" t="s">
        <v>570</v>
      </c>
    </row>
    <row r="13" spans="1:1" ht="16.5" x14ac:dyDescent="0.25">
      <c r="A13" s="62" t="s">
        <v>498</v>
      </c>
    </row>
    <row r="14" spans="1:1" ht="16.5" x14ac:dyDescent="0.25">
      <c r="A14" s="62" t="s">
        <v>497</v>
      </c>
    </row>
    <row r="15" spans="1:1" ht="16.5" x14ac:dyDescent="0.25">
      <c r="A15" s="62" t="s">
        <v>504</v>
      </c>
    </row>
    <row r="16" spans="1:1" ht="16.5" x14ac:dyDescent="0.25">
      <c r="A16" s="113" t="s">
        <v>515</v>
      </c>
    </row>
    <row r="17" spans="1:1" ht="16.5" hidden="1" x14ac:dyDescent="0.25">
      <c r="A17" s="113" t="s">
        <v>554</v>
      </c>
    </row>
    <row r="18" spans="1:1" ht="16.5" x14ac:dyDescent="0.25">
      <c r="A18" s="113" t="s">
        <v>523</v>
      </c>
    </row>
    <row r="19" spans="1:1" ht="16.5" x14ac:dyDescent="0.25">
      <c r="A19" s="113" t="s">
        <v>549</v>
      </c>
    </row>
    <row r="20" spans="1:1" ht="16.5" x14ac:dyDescent="0.25">
      <c r="A20" s="113" t="s">
        <v>524</v>
      </c>
    </row>
    <row r="21" spans="1:1" ht="16.5" x14ac:dyDescent="0.25">
      <c r="A21" s="113" t="s">
        <v>505</v>
      </c>
    </row>
    <row r="22" spans="1:1" ht="16.5" x14ac:dyDescent="0.25">
      <c r="A22" s="113" t="s">
        <v>550</v>
      </c>
    </row>
    <row r="23" spans="1:1" ht="16.5" hidden="1" x14ac:dyDescent="0.25">
      <c r="A23" s="113" t="s">
        <v>506</v>
      </c>
    </row>
    <row r="24" spans="1:1" ht="16.5" x14ac:dyDescent="0.25">
      <c r="A24" s="178" t="s">
        <v>541</v>
      </c>
    </row>
    <row r="25" spans="1:1" ht="16.5" x14ac:dyDescent="0.25">
      <c r="A25" s="68" t="s">
        <v>563</v>
      </c>
    </row>
    <row r="26" spans="1:1" ht="16.5" x14ac:dyDescent="0.25">
      <c r="A26" s="62" t="s">
        <v>500</v>
      </c>
    </row>
  </sheetData>
  <sortState xmlns:xlrd2="http://schemas.microsoft.com/office/spreadsheetml/2017/richdata2" ref="A1:A94">
    <sortCondition ref="A47"/>
  </sortState>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theme="3" tint="0.39997558519241921"/>
  </sheetPr>
  <dimension ref="A1:A26"/>
  <sheetViews>
    <sheetView workbookViewId="0">
      <selection activeCell="A26" sqref="A26"/>
    </sheetView>
  </sheetViews>
  <sheetFormatPr defaultRowHeight="15" x14ac:dyDescent="0.25"/>
  <sheetData>
    <row r="1" spans="1:1" ht="17.25" x14ac:dyDescent="0.25">
      <c r="A1" s="9" t="s">
        <v>132</v>
      </c>
    </row>
    <row r="2" spans="1:1" ht="17.25" x14ac:dyDescent="0.25">
      <c r="A2" s="2" t="s">
        <v>164</v>
      </c>
    </row>
    <row r="3" spans="1:1" ht="17.25" x14ac:dyDescent="0.25">
      <c r="A3" s="2" t="s">
        <v>134</v>
      </c>
    </row>
    <row r="4" spans="1:1" ht="17.25" x14ac:dyDescent="0.25">
      <c r="A4" s="9" t="s">
        <v>133</v>
      </c>
    </row>
    <row r="5" spans="1:1" ht="17.25" x14ac:dyDescent="0.25">
      <c r="A5" s="2" t="s">
        <v>181</v>
      </c>
    </row>
    <row r="6" spans="1:1" ht="17.25" x14ac:dyDescent="0.25">
      <c r="A6" s="11" t="s">
        <v>152</v>
      </c>
    </row>
    <row r="7" spans="1:1" ht="17.25" x14ac:dyDescent="0.25">
      <c r="A7" s="2" t="s">
        <v>137</v>
      </c>
    </row>
    <row r="8" spans="1:1" ht="17.25" x14ac:dyDescent="0.25">
      <c r="A8" s="9" t="s">
        <v>151</v>
      </c>
    </row>
    <row r="9" spans="1:1" ht="17.25" x14ac:dyDescent="0.25">
      <c r="A9" s="2" t="s">
        <v>182</v>
      </c>
    </row>
    <row r="10" spans="1:1" ht="17.25" x14ac:dyDescent="0.25">
      <c r="A10" s="2" t="s">
        <v>150</v>
      </c>
    </row>
    <row r="11" spans="1:1" ht="17.25" x14ac:dyDescent="0.25">
      <c r="A11" s="2" t="s">
        <v>168</v>
      </c>
    </row>
    <row r="12" spans="1:1" ht="17.25" x14ac:dyDescent="0.25">
      <c r="A12" s="14" t="s">
        <v>240</v>
      </c>
    </row>
    <row r="13" spans="1:1" ht="17.25" x14ac:dyDescent="0.25">
      <c r="A13" s="2" t="s">
        <v>241</v>
      </c>
    </row>
    <row r="14" spans="1:1" ht="17.25" x14ac:dyDescent="0.25">
      <c r="A14" s="11" t="s">
        <v>242</v>
      </c>
    </row>
    <row r="15" spans="1:1" ht="17.25" x14ac:dyDescent="0.25">
      <c r="A15" s="11" t="s">
        <v>244</v>
      </c>
    </row>
    <row r="16" spans="1:1" ht="17.25" x14ac:dyDescent="0.25">
      <c r="A16" s="11" t="s">
        <v>243</v>
      </c>
    </row>
    <row r="17" spans="1:1" ht="17.25" x14ac:dyDescent="0.25">
      <c r="A17" s="11" t="s">
        <v>245</v>
      </c>
    </row>
    <row r="18" spans="1:1" ht="17.25" x14ac:dyDescent="0.25">
      <c r="A18" s="11" t="s">
        <v>246</v>
      </c>
    </row>
    <row r="19" spans="1:1" ht="17.25" x14ac:dyDescent="0.25">
      <c r="A19" s="11" t="s">
        <v>145</v>
      </c>
    </row>
    <row r="20" spans="1:1" ht="17.25" x14ac:dyDescent="0.25">
      <c r="A20" s="11" t="s">
        <v>255</v>
      </c>
    </row>
    <row r="21" spans="1:1" ht="17.25" x14ac:dyDescent="0.25">
      <c r="A21" s="11" t="s">
        <v>345</v>
      </c>
    </row>
    <row r="22" spans="1:1" ht="17.25" x14ac:dyDescent="0.25">
      <c r="A22" s="11" t="s">
        <v>359</v>
      </c>
    </row>
    <row r="23" spans="1:1" ht="17.25" x14ac:dyDescent="0.25">
      <c r="A23" s="11" t="s">
        <v>367</v>
      </c>
    </row>
    <row r="24" spans="1:1" ht="17.25" x14ac:dyDescent="0.25">
      <c r="A24" s="11" t="s">
        <v>394</v>
      </c>
    </row>
    <row r="25" spans="1:1" ht="17.25" x14ac:dyDescent="0.25">
      <c r="A25" s="11" t="s">
        <v>397</v>
      </c>
    </row>
    <row r="26" spans="1:1" ht="17.25" x14ac:dyDescent="0.25">
      <c r="A26" s="4" t="s">
        <v>420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M17"/>
  <sheetViews>
    <sheetView workbookViewId="0">
      <selection activeCell="C18" sqref="C18"/>
    </sheetView>
  </sheetViews>
  <sheetFormatPr defaultRowHeight="15" x14ac:dyDescent="0.25"/>
  <cols>
    <col min="1" max="1" width="20" style="62" customWidth="1"/>
    <col min="2" max="2" width="11.28515625" style="62" bestFit="1" customWidth="1"/>
    <col min="3" max="4" width="10.5703125" style="62" bestFit="1" customWidth="1"/>
    <col min="5" max="5" width="10.5703125" style="81" bestFit="1" customWidth="1"/>
    <col min="6" max="6" width="10.7109375" style="81" bestFit="1" customWidth="1"/>
    <col min="7" max="8" width="10.7109375" style="81" customWidth="1"/>
    <col min="9" max="10" width="16.140625" style="81" customWidth="1"/>
    <col min="11" max="11" width="16.140625" style="82" customWidth="1"/>
    <col min="12" max="12" width="25.5703125" style="62" bestFit="1" customWidth="1"/>
    <col min="13" max="13" width="127.5703125" style="62" customWidth="1"/>
    <col min="14" max="16384" width="9.140625" style="68"/>
  </cols>
  <sheetData>
    <row r="1" spans="1:13" s="65" customFormat="1" ht="30" x14ac:dyDescent="0.25">
      <c r="A1" s="29" t="s">
        <v>0</v>
      </c>
      <c r="B1" s="30" t="s">
        <v>7</v>
      </c>
      <c r="C1" s="31" t="s">
        <v>1</v>
      </c>
      <c r="D1" s="29" t="s">
        <v>2</v>
      </c>
      <c r="E1" s="30" t="s">
        <v>404</v>
      </c>
      <c r="F1" s="30" t="s">
        <v>422</v>
      </c>
      <c r="G1" s="30" t="s">
        <v>437</v>
      </c>
      <c r="H1" s="30" t="s">
        <v>493</v>
      </c>
      <c r="I1" s="64" t="s">
        <v>131</v>
      </c>
      <c r="J1" s="32" t="s">
        <v>410</v>
      </c>
      <c r="K1" s="32" t="s">
        <v>405</v>
      </c>
      <c r="L1" s="30" t="s">
        <v>13</v>
      </c>
      <c r="M1" s="31" t="s">
        <v>14</v>
      </c>
    </row>
    <row r="2" spans="1:13" ht="42.75" x14ac:dyDescent="0.25">
      <c r="A2" s="33" t="s">
        <v>3</v>
      </c>
      <c r="B2" s="34"/>
      <c r="C2" s="35" t="s">
        <v>9</v>
      </c>
      <c r="D2" s="42">
        <v>690.17319586999997</v>
      </c>
      <c r="E2" s="43">
        <v>600.77303170000005</v>
      </c>
      <c r="F2" s="37">
        <v>340.18225279000001</v>
      </c>
      <c r="G2" s="37">
        <v>327.2515047</v>
      </c>
      <c r="H2" s="37">
        <v>198.10261164727359</v>
      </c>
      <c r="I2" s="66">
        <v>-0.39464720925002494</v>
      </c>
      <c r="J2" s="67">
        <v>431.29651934145477</v>
      </c>
      <c r="K2" s="66">
        <v>-0.54068117231793145</v>
      </c>
      <c r="L2" s="34" t="s">
        <v>439</v>
      </c>
      <c r="M2" s="39" t="s">
        <v>440</v>
      </c>
    </row>
    <row r="3" spans="1:13" ht="14.25" x14ac:dyDescent="0.25">
      <c r="A3" s="33" t="s">
        <v>18</v>
      </c>
      <c r="B3" s="40"/>
      <c r="C3" s="41" t="s">
        <v>20</v>
      </c>
      <c r="D3" s="42">
        <v>966.18</v>
      </c>
      <c r="E3" s="43">
        <v>1056.3789999999999</v>
      </c>
      <c r="F3" s="43">
        <v>763.47</v>
      </c>
      <c r="G3" s="43">
        <v>667.93100000000004</v>
      </c>
      <c r="H3" s="43">
        <v>580</v>
      </c>
      <c r="I3" s="44">
        <v>-0.13164683178352266</v>
      </c>
      <c r="J3" s="69">
        <v>806.79199999999992</v>
      </c>
      <c r="K3" s="44">
        <v>-0.28110343186347897</v>
      </c>
      <c r="L3" s="34" t="s">
        <v>451</v>
      </c>
      <c r="M3" s="35" t="s">
        <v>442</v>
      </c>
    </row>
    <row r="4" spans="1:13" ht="14.25" x14ac:dyDescent="0.25">
      <c r="A4" s="33" t="s">
        <v>19</v>
      </c>
      <c r="B4" s="40"/>
      <c r="C4" s="35" t="s">
        <v>21</v>
      </c>
      <c r="D4" s="70">
        <v>2.6161326046906379</v>
      </c>
      <c r="E4" s="53">
        <v>2.6809734006450339</v>
      </c>
      <c r="F4" s="53">
        <v>1.7088333529804707</v>
      </c>
      <c r="G4" s="53">
        <v>1.3610522643806022</v>
      </c>
      <c r="H4" s="53">
        <v>1.2</v>
      </c>
      <c r="I4" s="44">
        <v>-0.11832922849137995</v>
      </c>
      <c r="J4" s="71">
        <v>1.9133983245393487</v>
      </c>
      <c r="K4" s="44">
        <v>-0.37284360260485727</v>
      </c>
      <c r="L4" s="34" t="s">
        <v>451</v>
      </c>
      <c r="M4" s="35" t="s">
        <v>442</v>
      </c>
    </row>
    <row r="5" spans="1:13" ht="14.25" x14ac:dyDescent="0.25">
      <c r="A5" s="33" t="s">
        <v>4</v>
      </c>
      <c r="B5" s="34"/>
      <c r="C5" s="41" t="s">
        <v>10</v>
      </c>
      <c r="D5" s="42">
        <v>2527.6550000000002</v>
      </c>
      <c r="E5" s="43">
        <v>2832.1239999999998</v>
      </c>
      <c r="F5" s="43">
        <v>1304.643</v>
      </c>
      <c r="G5" s="43">
        <v>909.08900000000006</v>
      </c>
      <c r="H5" s="43">
        <v>696</v>
      </c>
      <c r="I5" s="44">
        <v>-0.23439839223662373</v>
      </c>
      <c r="J5" s="69">
        <v>1653.9022</v>
      </c>
      <c r="K5" s="44">
        <v>-0.57917705170233158</v>
      </c>
      <c r="L5" s="34" t="s">
        <v>451</v>
      </c>
      <c r="M5" s="35" t="s">
        <v>442</v>
      </c>
    </row>
    <row r="6" spans="1:13" ht="14.25" x14ac:dyDescent="0.25">
      <c r="A6" s="33" t="s">
        <v>5</v>
      </c>
      <c r="B6" s="34"/>
      <c r="C6" s="35" t="s">
        <v>11</v>
      </c>
      <c r="D6" s="36">
        <v>253.16900000000001</v>
      </c>
      <c r="E6" s="37">
        <v>196.78800000000001</v>
      </c>
      <c r="F6" s="37">
        <v>246.46299999999999</v>
      </c>
      <c r="G6" s="37">
        <v>341.726</v>
      </c>
      <c r="H6" s="37">
        <v>270.19900000000001</v>
      </c>
      <c r="I6" s="38">
        <v>-0.20931096843670072</v>
      </c>
      <c r="J6" s="72">
        <v>261.66899999999998</v>
      </c>
      <c r="K6" s="38">
        <v>3.2598435427964478E-2</v>
      </c>
      <c r="L6" s="47" t="s">
        <v>450</v>
      </c>
      <c r="M6" s="48" t="s">
        <v>443</v>
      </c>
    </row>
    <row r="7" spans="1:13" ht="14.45" customHeight="1" x14ac:dyDescent="0.25">
      <c r="A7" s="73" t="s">
        <v>499</v>
      </c>
      <c r="B7" s="40" t="s">
        <v>6</v>
      </c>
      <c r="C7" s="35" t="s">
        <v>9</v>
      </c>
      <c r="D7" s="36">
        <v>1444.722622</v>
      </c>
      <c r="E7" s="37">
        <v>2106.1566899999998</v>
      </c>
      <c r="F7" s="37">
        <v>1974.793081</v>
      </c>
      <c r="G7" s="37">
        <v>1381.8322780000001</v>
      </c>
      <c r="H7" s="37">
        <v>1027.6316609999999</v>
      </c>
      <c r="I7" s="38">
        <v>-0.25632677904488799</v>
      </c>
      <c r="J7" s="72">
        <v>1587.0272663999999</v>
      </c>
      <c r="K7" s="38">
        <v>-0.35248014778531722</v>
      </c>
      <c r="L7" s="34" t="s">
        <v>448</v>
      </c>
      <c r="M7" s="35" t="s">
        <v>441</v>
      </c>
    </row>
    <row r="8" spans="1:13" ht="14.25" x14ac:dyDescent="0.25">
      <c r="A8" s="73"/>
      <c r="B8" s="50" t="s">
        <v>413</v>
      </c>
      <c r="C8" s="35" t="s">
        <v>9</v>
      </c>
      <c r="D8" s="36">
        <v>834.16704100000004</v>
      </c>
      <c r="E8" s="37">
        <v>1416.925722</v>
      </c>
      <c r="F8" s="37">
        <v>1536.445391</v>
      </c>
      <c r="G8" s="37">
        <v>916.29712300000006</v>
      </c>
      <c r="H8" s="37">
        <v>550.90780299999994</v>
      </c>
      <c r="I8" s="38">
        <v>-0.39876728937410411</v>
      </c>
      <c r="J8" s="72">
        <v>1050.9486160000001</v>
      </c>
      <c r="K8" s="38">
        <v>-0.47579948761262758</v>
      </c>
      <c r="L8" s="34" t="s">
        <v>448</v>
      </c>
      <c r="M8" s="35" t="s">
        <v>441</v>
      </c>
    </row>
    <row r="9" spans="1:13" ht="14.25" x14ac:dyDescent="0.25">
      <c r="A9" s="73"/>
      <c r="B9" s="50" t="s">
        <v>466</v>
      </c>
      <c r="C9" s="35" t="s">
        <v>9</v>
      </c>
      <c r="D9" s="36">
        <v>6.6613670000000003</v>
      </c>
      <c r="E9" s="37">
        <v>6.4871860000000003</v>
      </c>
      <c r="F9" s="37">
        <v>46.437618000000001</v>
      </c>
      <c r="G9" s="37">
        <v>89.998288000000002</v>
      </c>
      <c r="H9" s="37">
        <v>170.98968400000001</v>
      </c>
      <c r="I9" s="38">
        <v>0.89992151850710767</v>
      </c>
      <c r="J9" s="72">
        <v>64.11482860000001</v>
      </c>
      <c r="K9" s="38">
        <v>1.6669288171504211</v>
      </c>
      <c r="L9" s="34" t="s">
        <v>448</v>
      </c>
      <c r="M9" s="35" t="s">
        <v>441</v>
      </c>
    </row>
    <row r="10" spans="1:13" ht="14.25" x14ac:dyDescent="0.25">
      <c r="A10" s="73"/>
      <c r="B10" s="50" t="s">
        <v>416</v>
      </c>
      <c r="C10" s="35" t="s">
        <v>9</v>
      </c>
      <c r="D10" s="36">
        <v>168.34716700000001</v>
      </c>
      <c r="E10" s="37">
        <v>268.11563000000001</v>
      </c>
      <c r="F10" s="37">
        <v>309.09116599999999</v>
      </c>
      <c r="G10" s="37">
        <v>225.58127999999999</v>
      </c>
      <c r="H10" s="37">
        <v>162.34304299999999</v>
      </c>
      <c r="I10" s="38">
        <v>-0.28033459602676247</v>
      </c>
      <c r="J10" s="72">
        <v>226.6956572</v>
      </c>
      <c r="K10" s="38">
        <v>-0.28387228496056083</v>
      </c>
      <c r="L10" s="34" t="s">
        <v>448</v>
      </c>
      <c r="M10" s="35" t="s">
        <v>441</v>
      </c>
    </row>
    <row r="11" spans="1:13" ht="14.25" x14ac:dyDescent="0.25">
      <c r="A11" s="33" t="s">
        <v>8</v>
      </c>
      <c r="B11" s="40" t="s">
        <v>6</v>
      </c>
      <c r="C11" s="35" t="s">
        <v>9</v>
      </c>
      <c r="D11" s="74">
        <v>0.16880200000000001</v>
      </c>
      <c r="E11" s="75">
        <v>0.196991</v>
      </c>
      <c r="F11" s="75">
        <v>0.14982400000000001</v>
      </c>
      <c r="G11" s="75">
        <v>0.13936499999999999</v>
      </c>
      <c r="H11" s="75">
        <v>0.12676399999999999</v>
      </c>
      <c r="I11" s="44">
        <v>-9.0417249668137689E-2</v>
      </c>
      <c r="J11" s="76">
        <v>0.15634919999999999</v>
      </c>
      <c r="K11" s="44">
        <v>-0.18922514474010743</v>
      </c>
      <c r="L11" s="34" t="s">
        <v>448</v>
      </c>
      <c r="M11" s="35" t="s">
        <v>441</v>
      </c>
    </row>
    <row r="12" spans="1:13" ht="16.5" x14ac:dyDescent="0.25">
      <c r="A12" s="54" t="s">
        <v>495</v>
      </c>
      <c r="B12" s="55" t="s">
        <v>6</v>
      </c>
      <c r="C12" s="56" t="s">
        <v>9</v>
      </c>
      <c r="D12" s="77">
        <v>-0.15180199999999999</v>
      </c>
      <c r="E12" s="78">
        <v>-0.120229</v>
      </c>
      <c r="F12" s="78">
        <v>-0.14982400000000001</v>
      </c>
      <c r="G12" s="78">
        <v>7.8838000000000019E-2</v>
      </c>
      <c r="H12" s="78">
        <v>0.37422800000000001</v>
      </c>
      <c r="I12" s="59">
        <v>3.7467972297622962</v>
      </c>
      <c r="J12" s="79">
        <v>6.2421999999999981E-3</v>
      </c>
      <c r="K12" s="59">
        <v>58.951299221428364</v>
      </c>
      <c r="L12" s="60" t="s">
        <v>448</v>
      </c>
      <c r="M12" s="56" t="s">
        <v>441</v>
      </c>
    </row>
    <row r="13" spans="1:13" x14ac:dyDescent="0.25">
      <c r="A13" s="80" t="s">
        <v>76</v>
      </c>
    </row>
    <row r="14" spans="1:13" ht="16.5" x14ac:dyDescent="0.25">
      <c r="A14" s="62" t="s">
        <v>496</v>
      </c>
    </row>
    <row r="15" spans="1:13" ht="16.5" x14ac:dyDescent="0.25">
      <c r="A15" s="62" t="s">
        <v>497</v>
      </c>
    </row>
    <row r="16" spans="1:13" ht="16.5" x14ac:dyDescent="0.25">
      <c r="A16" s="62" t="s">
        <v>498</v>
      </c>
    </row>
    <row r="17" spans="1:1" ht="16.5" x14ac:dyDescent="0.25">
      <c r="A17" s="62" t="s">
        <v>500</v>
      </c>
    </row>
  </sheetData>
  <mergeCells count="1">
    <mergeCell ref="A7:A1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3" tint="0.39997558519241921"/>
  </sheetPr>
  <dimension ref="A1:C66"/>
  <sheetViews>
    <sheetView workbookViewId="0">
      <selection activeCell="C13" sqref="C13"/>
    </sheetView>
  </sheetViews>
  <sheetFormatPr defaultRowHeight="15" x14ac:dyDescent="0.25"/>
  <cols>
    <col min="1" max="1" width="16.7109375" style="24" bestFit="1" customWidth="1"/>
    <col min="2" max="2" width="23.42578125" bestFit="1" customWidth="1"/>
    <col min="3" max="3" width="255.7109375" bestFit="1" customWidth="1"/>
  </cols>
  <sheetData>
    <row r="1" spans="1:3" x14ac:dyDescent="0.25">
      <c r="A1" s="23" t="s">
        <v>398</v>
      </c>
      <c r="B1" s="1" t="s">
        <v>247</v>
      </c>
      <c r="C1" s="1" t="s">
        <v>248</v>
      </c>
    </row>
    <row r="2" spans="1:3" x14ac:dyDescent="0.25">
      <c r="A2" s="24">
        <v>1</v>
      </c>
      <c r="B2" s="11" t="s">
        <v>57</v>
      </c>
      <c r="C2" s="17" t="s">
        <v>288</v>
      </c>
    </row>
    <row r="3" spans="1:3" x14ac:dyDescent="0.25">
      <c r="A3" s="24">
        <v>2</v>
      </c>
      <c r="B3" s="11" t="s">
        <v>22</v>
      </c>
      <c r="C3" s="15" t="s">
        <v>277</v>
      </c>
    </row>
    <row r="4" spans="1:3" x14ac:dyDescent="0.25">
      <c r="A4" s="24">
        <v>3</v>
      </c>
      <c r="B4" s="16" t="s">
        <v>23</v>
      </c>
      <c r="C4" s="15" t="s">
        <v>278</v>
      </c>
    </row>
    <row r="5" spans="1:3" x14ac:dyDescent="0.25">
      <c r="A5" s="24">
        <v>4</v>
      </c>
      <c r="B5" s="16" t="s">
        <v>289</v>
      </c>
      <c r="C5" s="17" t="s">
        <v>290</v>
      </c>
    </row>
    <row r="6" spans="1:3" x14ac:dyDescent="0.25">
      <c r="A6" s="24">
        <v>5</v>
      </c>
      <c r="B6" s="11" t="s">
        <v>385</v>
      </c>
      <c r="C6" s="3" t="s">
        <v>384</v>
      </c>
    </row>
    <row r="7" spans="1:3" x14ac:dyDescent="0.25">
      <c r="A7" s="24">
        <v>6</v>
      </c>
      <c r="B7" s="11" t="s">
        <v>249</v>
      </c>
      <c r="C7" s="15" t="s">
        <v>281</v>
      </c>
    </row>
    <row r="8" spans="1:3" x14ac:dyDescent="0.25">
      <c r="A8" s="24">
        <v>7</v>
      </c>
      <c r="B8" s="16" t="s">
        <v>41</v>
      </c>
      <c r="C8" s="17" t="s">
        <v>280</v>
      </c>
    </row>
    <row r="9" spans="1:3" x14ac:dyDescent="0.25">
      <c r="A9" s="24">
        <v>8</v>
      </c>
      <c r="B9" s="16" t="s">
        <v>54</v>
      </c>
      <c r="C9" s="15" t="s">
        <v>284</v>
      </c>
    </row>
    <row r="10" spans="1:3" x14ac:dyDescent="0.25">
      <c r="A10" s="24">
        <v>9</v>
      </c>
      <c r="B10" s="16" t="s">
        <v>81</v>
      </c>
      <c r="C10" s="15" t="s">
        <v>283</v>
      </c>
    </row>
    <row r="11" spans="1:3" x14ac:dyDescent="0.25">
      <c r="A11" s="24">
        <v>10</v>
      </c>
      <c r="B11" s="11" t="s">
        <v>82</v>
      </c>
      <c r="C11" s="15" t="s">
        <v>279</v>
      </c>
    </row>
    <row r="12" spans="1:3" x14ac:dyDescent="0.25">
      <c r="A12" s="24">
        <v>11</v>
      </c>
      <c r="B12" s="11" t="s">
        <v>233</v>
      </c>
      <c r="C12" s="15" t="s">
        <v>234</v>
      </c>
    </row>
    <row r="13" spans="1:3" x14ac:dyDescent="0.25">
      <c r="A13" s="24">
        <v>12</v>
      </c>
      <c r="B13" s="11" t="s">
        <v>383</v>
      </c>
      <c r="C13" s="15" t="s">
        <v>235</v>
      </c>
    </row>
    <row r="14" spans="1:3" x14ac:dyDescent="0.25">
      <c r="A14" s="24">
        <v>13</v>
      </c>
      <c r="B14" s="11" t="s">
        <v>393</v>
      </c>
      <c r="C14" s="20" t="s">
        <v>392</v>
      </c>
    </row>
    <row r="15" spans="1:3" x14ac:dyDescent="0.25">
      <c r="A15" s="24">
        <v>14</v>
      </c>
      <c r="B15" s="11" t="s">
        <v>343</v>
      </c>
      <c r="C15" s="3" t="s">
        <v>344</v>
      </c>
    </row>
    <row r="16" spans="1:3" x14ac:dyDescent="0.25">
      <c r="A16" s="24">
        <v>15</v>
      </c>
      <c r="B16" s="11" t="s">
        <v>365</v>
      </c>
      <c r="C16" s="15" t="s">
        <v>366</v>
      </c>
    </row>
    <row r="17" spans="1:3" x14ac:dyDescent="0.25">
      <c r="A17" s="24">
        <v>16</v>
      </c>
      <c r="B17" s="11" t="s">
        <v>352</v>
      </c>
      <c r="C17" s="3" t="s">
        <v>353</v>
      </c>
    </row>
    <row r="18" spans="1:3" x14ac:dyDescent="0.25">
      <c r="A18" s="24">
        <v>17</v>
      </c>
      <c r="B18" s="11" t="s">
        <v>347</v>
      </c>
      <c r="C18" s="3" t="s">
        <v>346</v>
      </c>
    </row>
    <row r="19" spans="1:3" x14ac:dyDescent="0.25">
      <c r="A19" s="24">
        <v>18</v>
      </c>
      <c r="B19" s="11" t="s">
        <v>348</v>
      </c>
      <c r="C19" s="3" t="s">
        <v>349</v>
      </c>
    </row>
    <row r="20" spans="1:3" x14ac:dyDescent="0.25">
      <c r="A20" s="24">
        <v>19</v>
      </c>
      <c r="B20" s="16" t="s">
        <v>32</v>
      </c>
      <c r="C20" s="19" t="s">
        <v>285</v>
      </c>
    </row>
    <row r="21" spans="1:3" x14ac:dyDescent="0.25">
      <c r="A21" s="24">
        <v>20</v>
      </c>
      <c r="B21" s="11" t="s">
        <v>327</v>
      </c>
      <c r="C21" s="3" t="s">
        <v>325</v>
      </c>
    </row>
    <row r="22" spans="1:3" x14ac:dyDescent="0.25">
      <c r="A22" s="24">
        <v>21</v>
      </c>
      <c r="B22" s="11" t="s">
        <v>326</v>
      </c>
      <c r="C22" s="3" t="s">
        <v>328</v>
      </c>
    </row>
    <row r="23" spans="1:3" x14ac:dyDescent="0.25">
      <c r="A23" s="24">
        <v>22</v>
      </c>
      <c r="B23" s="11" t="s">
        <v>317</v>
      </c>
      <c r="C23" t="s">
        <v>318</v>
      </c>
    </row>
    <row r="24" spans="1:3" x14ac:dyDescent="0.25">
      <c r="A24" s="24">
        <v>23</v>
      </c>
      <c r="B24" s="11" t="s">
        <v>294</v>
      </c>
      <c r="C24" s="18" t="s">
        <v>295</v>
      </c>
    </row>
    <row r="25" spans="1:3" x14ac:dyDescent="0.25">
      <c r="A25" s="24">
        <v>24</v>
      </c>
      <c r="B25" s="11" t="s">
        <v>336</v>
      </c>
      <c r="C25" t="s">
        <v>337</v>
      </c>
    </row>
    <row r="26" spans="1:3" x14ac:dyDescent="0.25">
      <c r="A26" s="24">
        <v>25</v>
      </c>
      <c r="B26" s="11" t="s">
        <v>300</v>
      </c>
      <c r="C26" t="s">
        <v>301</v>
      </c>
    </row>
    <row r="27" spans="1:3" x14ac:dyDescent="0.25">
      <c r="A27" s="24">
        <v>26</v>
      </c>
      <c r="B27" s="11" t="s">
        <v>329</v>
      </c>
      <c r="C27" t="s">
        <v>330</v>
      </c>
    </row>
    <row r="28" spans="1:3" x14ac:dyDescent="0.25">
      <c r="A28" s="24">
        <v>27</v>
      </c>
      <c r="B28" s="16" t="s">
        <v>253</v>
      </c>
      <c r="C28" s="21" t="s">
        <v>335</v>
      </c>
    </row>
    <row r="29" spans="1:3" x14ac:dyDescent="0.25">
      <c r="A29" s="24">
        <v>28</v>
      </c>
      <c r="B29" s="16" t="s">
        <v>254</v>
      </c>
      <c r="C29" s="19" t="s">
        <v>338</v>
      </c>
    </row>
    <row r="30" spans="1:3" x14ac:dyDescent="0.25">
      <c r="A30" s="24">
        <v>29</v>
      </c>
      <c r="B30" s="11" t="s">
        <v>339</v>
      </c>
      <c r="C30" t="s">
        <v>340</v>
      </c>
    </row>
    <row r="31" spans="1:3" x14ac:dyDescent="0.25">
      <c r="A31" s="24">
        <v>30</v>
      </c>
      <c r="B31" s="11" t="s">
        <v>305</v>
      </c>
      <c r="C31" t="s">
        <v>304</v>
      </c>
    </row>
    <row r="32" spans="1:3" x14ac:dyDescent="0.25">
      <c r="A32" s="24">
        <v>31</v>
      </c>
      <c r="B32" s="11" t="s">
        <v>307</v>
      </c>
      <c r="C32" t="s">
        <v>306</v>
      </c>
    </row>
    <row r="33" spans="1:3" x14ac:dyDescent="0.25">
      <c r="A33" s="24">
        <v>32</v>
      </c>
      <c r="B33" s="11" t="s">
        <v>250</v>
      </c>
      <c r="C33" s="18" t="s">
        <v>251</v>
      </c>
    </row>
    <row r="34" spans="1:3" x14ac:dyDescent="0.25">
      <c r="A34" s="24">
        <v>33</v>
      </c>
      <c r="B34" s="11" t="s">
        <v>106</v>
      </c>
      <c r="C34" s="18" t="s">
        <v>286</v>
      </c>
    </row>
    <row r="35" spans="1:3" x14ac:dyDescent="0.25">
      <c r="A35" s="24">
        <v>34</v>
      </c>
      <c r="B35" s="11" t="s">
        <v>108</v>
      </c>
      <c r="C35" s="18" t="s">
        <v>287</v>
      </c>
    </row>
    <row r="36" spans="1:3" x14ac:dyDescent="0.25">
      <c r="A36" s="24">
        <v>35</v>
      </c>
      <c r="B36" s="11" t="s">
        <v>360</v>
      </c>
      <c r="C36" s="18" t="s">
        <v>293</v>
      </c>
    </row>
    <row r="37" spans="1:3" x14ac:dyDescent="0.25">
      <c r="A37" s="24">
        <v>36</v>
      </c>
      <c r="B37" s="11" t="s">
        <v>361</v>
      </c>
      <c r="C37" s="18" t="s">
        <v>362</v>
      </c>
    </row>
    <row r="38" spans="1:3" x14ac:dyDescent="0.25">
      <c r="A38" s="24">
        <v>37</v>
      </c>
      <c r="B38" s="11" t="s">
        <v>363</v>
      </c>
      <c r="C38" s="18" t="s">
        <v>364</v>
      </c>
    </row>
    <row r="39" spans="1:3" x14ac:dyDescent="0.25">
      <c r="A39" s="24">
        <v>38</v>
      </c>
      <c r="B39" s="11" t="s">
        <v>323</v>
      </c>
      <c r="C39" t="s">
        <v>324</v>
      </c>
    </row>
    <row r="40" spans="1:3" x14ac:dyDescent="0.25">
      <c r="A40" s="24">
        <v>39</v>
      </c>
      <c r="B40" s="11" t="s">
        <v>331</v>
      </c>
      <c r="C40" t="s">
        <v>332</v>
      </c>
    </row>
    <row r="41" spans="1:3" x14ac:dyDescent="0.25">
      <c r="A41" s="24">
        <v>40</v>
      </c>
      <c r="B41" s="11" t="s">
        <v>395</v>
      </c>
      <c r="C41" s="18" t="s">
        <v>396</v>
      </c>
    </row>
    <row r="42" spans="1:3" x14ac:dyDescent="0.25">
      <c r="A42" s="24">
        <v>41</v>
      </c>
      <c r="B42" s="11" t="s">
        <v>319</v>
      </c>
      <c r="C42" t="s">
        <v>399</v>
      </c>
    </row>
    <row r="43" spans="1:3" x14ac:dyDescent="0.25">
      <c r="A43" s="24">
        <v>42</v>
      </c>
      <c r="B43" s="11" t="s">
        <v>342</v>
      </c>
      <c r="C43" t="s">
        <v>341</v>
      </c>
    </row>
    <row r="44" spans="1:3" x14ac:dyDescent="0.25">
      <c r="A44" s="24">
        <v>43</v>
      </c>
      <c r="B44" s="11" t="s">
        <v>24</v>
      </c>
      <c r="C44" s="11" t="s">
        <v>75</v>
      </c>
    </row>
    <row r="45" spans="1:3" x14ac:dyDescent="0.25">
      <c r="A45" s="24">
        <v>44</v>
      </c>
      <c r="B45" s="11" t="s">
        <v>357</v>
      </c>
      <c r="C45" s="7" t="s">
        <v>358</v>
      </c>
    </row>
    <row r="46" spans="1:3" x14ac:dyDescent="0.25">
      <c r="A46" s="24">
        <v>45</v>
      </c>
      <c r="B46" s="11" t="s">
        <v>355</v>
      </c>
      <c r="C46" t="s">
        <v>356</v>
      </c>
    </row>
    <row r="47" spans="1:3" x14ac:dyDescent="0.25">
      <c r="A47" s="24">
        <v>46</v>
      </c>
      <c r="B47" s="11" t="s">
        <v>391</v>
      </c>
      <c r="C47" s="22" t="s">
        <v>390</v>
      </c>
    </row>
    <row r="48" spans="1:3" x14ac:dyDescent="0.25">
      <c r="A48" s="24">
        <v>47</v>
      </c>
      <c r="B48" s="11" t="s">
        <v>322</v>
      </c>
      <c r="C48" s="7" t="s">
        <v>310</v>
      </c>
    </row>
    <row r="49" spans="1:3" x14ac:dyDescent="0.25">
      <c r="A49" s="24">
        <v>48</v>
      </c>
      <c r="B49" s="11" t="s">
        <v>321</v>
      </c>
      <c r="C49" s="7" t="s">
        <v>320</v>
      </c>
    </row>
    <row r="50" spans="1:3" x14ac:dyDescent="0.25">
      <c r="A50" s="24">
        <v>49</v>
      </c>
      <c r="B50" s="11" t="s">
        <v>334</v>
      </c>
      <c r="C50" s="7" t="s">
        <v>333</v>
      </c>
    </row>
    <row r="51" spans="1:3" x14ac:dyDescent="0.25">
      <c r="A51" s="24">
        <v>50</v>
      </c>
      <c r="B51" s="16" t="s">
        <v>35</v>
      </c>
      <c r="C51" s="19" t="s">
        <v>282</v>
      </c>
    </row>
    <row r="52" spans="1:3" x14ac:dyDescent="0.25">
      <c r="A52" s="24">
        <v>51</v>
      </c>
      <c r="B52" s="11" t="s">
        <v>350</v>
      </c>
      <c r="C52" s="7" t="s">
        <v>351</v>
      </c>
    </row>
    <row r="53" spans="1:3" x14ac:dyDescent="0.25">
      <c r="A53" s="24">
        <v>52</v>
      </c>
      <c r="B53" s="11" t="s">
        <v>311</v>
      </c>
      <c r="C53" s="7" t="s">
        <v>312</v>
      </c>
    </row>
    <row r="54" spans="1:3" x14ac:dyDescent="0.25">
      <c r="A54" s="24">
        <v>53</v>
      </c>
      <c r="B54" s="11" t="s">
        <v>296</v>
      </c>
      <c r="C54" s="7" t="s">
        <v>297</v>
      </c>
    </row>
    <row r="55" spans="1:3" x14ac:dyDescent="0.25">
      <c r="A55" s="24">
        <v>54</v>
      </c>
      <c r="B55" s="11" t="s">
        <v>303</v>
      </c>
      <c r="C55" s="3" t="s">
        <v>302</v>
      </c>
    </row>
    <row r="56" spans="1:3" x14ac:dyDescent="0.25">
      <c r="A56" s="24">
        <v>55</v>
      </c>
      <c r="B56" s="11" t="s">
        <v>292</v>
      </c>
      <c r="C56" s="15" t="s">
        <v>291</v>
      </c>
    </row>
    <row r="57" spans="1:3" x14ac:dyDescent="0.25">
      <c r="A57" s="24">
        <v>56</v>
      </c>
      <c r="B57" s="11" t="s">
        <v>389</v>
      </c>
      <c r="C57" s="7" t="s">
        <v>387</v>
      </c>
    </row>
    <row r="58" spans="1:3" x14ac:dyDescent="0.25">
      <c r="A58" s="24">
        <v>57</v>
      </c>
      <c r="B58" s="11" t="s">
        <v>388</v>
      </c>
      <c r="C58" s="7" t="s">
        <v>386</v>
      </c>
    </row>
    <row r="59" spans="1:3" x14ac:dyDescent="0.25">
      <c r="A59" s="24">
        <v>58</v>
      </c>
      <c r="B59" s="11" t="s">
        <v>313</v>
      </c>
      <c r="C59" s="7" t="s">
        <v>314</v>
      </c>
    </row>
    <row r="60" spans="1:3" x14ac:dyDescent="0.25">
      <c r="A60" s="24">
        <v>59</v>
      </c>
      <c r="B60" s="16" t="s">
        <v>34</v>
      </c>
      <c r="C60" s="19" t="s">
        <v>42</v>
      </c>
    </row>
    <row r="61" spans="1:3" x14ac:dyDescent="0.25">
      <c r="A61" s="24">
        <v>60</v>
      </c>
      <c r="B61" s="11" t="s">
        <v>298</v>
      </c>
      <c r="C61" s="7" t="s">
        <v>299</v>
      </c>
    </row>
    <row r="62" spans="1:3" x14ac:dyDescent="0.25">
      <c r="A62" s="24">
        <v>61</v>
      </c>
      <c r="B62" s="11" t="s">
        <v>308</v>
      </c>
      <c r="C62" s="7" t="s">
        <v>309</v>
      </c>
    </row>
    <row r="63" spans="1:3" x14ac:dyDescent="0.25">
      <c r="A63" s="24">
        <v>62</v>
      </c>
      <c r="B63" s="11" t="s">
        <v>315</v>
      </c>
      <c r="C63" s="7" t="s">
        <v>316</v>
      </c>
    </row>
    <row r="64" spans="1:3" x14ac:dyDescent="0.25">
      <c r="A64" s="24">
        <v>63</v>
      </c>
      <c r="B64" s="16" t="s">
        <v>252</v>
      </c>
      <c r="C64" s="15" t="s">
        <v>354</v>
      </c>
    </row>
    <row r="65" spans="1:3" x14ac:dyDescent="0.25">
      <c r="A65" s="24">
        <v>64</v>
      </c>
      <c r="B65" s="11" t="s">
        <v>400</v>
      </c>
      <c r="C65" s="18" t="s">
        <v>403</v>
      </c>
    </row>
    <row r="66" spans="1:3" x14ac:dyDescent="0.25">
      <c r="A66" s="24">
        <v>65</v>
      </c>
      <c r="B66" s="11" t="s">
        <v>401</v>
      </c>
      <c r="C66" s="18" t="s">
        <v>402</v>
      </c>
    </row>
  </sheetData>
  <sortState xmlns:xlrd2="http://schemas.microsoft.com/office/spreadsheetml/2017/richdata2" ref="B2:C64">
    <sortCondition ref="B2"/>
  </sortState>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M16"/>
  <sheetViews>
    <sheetView workbookViewId="0">
      <selection activeCell="C14" sqref="C14"/>
    </sheetView>
  </sheetViews>
  <sheetFormatPr defaultRowHeight="15" x14ac:dyDescent="0.25"/>
  <cols>
    <col min="1" max="1" width="19" style="7" bestFit="1" customWidth="1"/>
    <col min="2" max="2" width="20.140625" style="7" bestFit="1" customWidth="1"/>
    <col min="3" max="4" width="10.5703125" style="7" bestFit="1" customWidth="1"/>
    <col min="5" max="5" width="10.5703125" style="6" bestFit="1" customWidth="1"/>
    <col min="6" max="6" width="10.7109375" style="6" bestFit="1" customWidth="1"/>
    <col min="7" max="8" width="10.7109375" style="6" customWidth="1"/>
    <col min="9" max="10" width="18.42578125" style="6" customWidth="1"/>
    <col min="11" max="11" width="18.7109375" style="8" customWidth="1"/>
    <col min="12" max="12" width="25" style="7" customWidth="1"/>
    <col min="13" max="13" width="129.7109375" style="7" bestFit="1" customWidth="1"/>
  </cols>
  <sheetData>
    <row r="1" spans="1:13" s="1" customFormat="1" ht="30" x14ac:dyDescent="0.25">
      <c r="A1" s="29" t="s">
        <v>0</v>
      </c>
      <c r="B1" s="30" t="s">
        <v>7</v>
      </c>
      <c r="C1" s="31" t="s">
        <v>1</v>
      </c>
      <c r="D1" s="29" t="s">
        <v>2</v>
      </c>
      <c r="E1" s="30" t="s">
        <v>404</v>
      </c>
      <c r="F1" s="30" t="s">
        <v>422</v>
      </c>
      <c r="G1" s="30" t="s">
        <v>437</v>
      </c>
      <c r="H1" s="30" t="s">
        <v>493</v>
      </c>
      <c r="I1" s="64" t="s">
        <v>131</v>
      </c>
      <c r="J1" s="32" t="s">
        <v>410</v>
      </c>
      <c r="K1" s="32" t="s">
        <v>405</v>
      </c>
      <c r="L1" s="30" t="s">
        <v>13</v>
      </c>
      <c r="M1" s="31" t="s">
        <v>14</v>
      </c>
    </row>
    <row r="2" spans="1:13" s="2" customFormat="1" ht="42.75" x14ac:dyDescent="0.25">
      <c r="A2" s="33" t="s">
        <v>3</v>
      </c>
      <c r="B2" s="34"/>
      <c r="C2" s="35" t="s">
        <v>9</v>
      </c>
      <c r="D2" s="42">
        <v>109.90495236</v>
      </c>
      <c r="E2" s="43">
        <v>252.15352869999998</v>
      </c>
      <c r="F2" s="43">
        <v>243.04427555000001</v>
      </c>
      <c r="G2" s="43">
        <v>31.41166252</v>
      </c>
      <c r="H2" s="43">
        <v>33.750098203493529</v>
      </c>
      <c r="I2" s="44">
        <v>7.4444823861348652E-2</v>
      </c>
      <c r="J2" s="67">
        <v>134.05290346669869</v>
      </c>
      <c r="K2" s="44">
        <v>-0.74823299361152817</v>
      </c>
      <c r="L2" s="34" t="s">
        <v>439</v>
      </c>
      <c r="M2" s="39" t="s">
        <v>440</v>
      </c>
    </row>
    <row r="3" spans="1:13" s="2" customFormat="1" x14ac:dyDescent="0.25">
      <c r="A3" s="33" t="s">
        <v>18</v>
      </c>
      <c r="B3" s="40"/>
      <c r="C3" s="41" t="s">
        <v>20</v>
      </c>
      <c r="D3" s="42">
        <v>24.721</v>
      </c>
      <c r="E3" s="43">
        <v>82.015000000000001</v>
      </c>
      <c r="F3" s="43">
        <v>60.055</v>
      </c>
      <c r="G3" s="43">
        <v>6.7480000000000002</v>
      </c>
      <c r="H3" s="43">
        <v>4.2450000000000001</v>
      </c>
      <c r="I3" s="44">
        <v>-0.37092471843509189</v>
      </c>
      <c r="J3" s="69">
        <v>35.556799999999996</v>
      </c>
      <c r="K3" s="44">
        <v>-0.88061355352562654</v>
      </c>
      <c r="L3" s="34" t="s">
        <v>451</v>
      </c>
      <c r="M3" s="35" t="s">
        <v>442</v>
      </c>
    </row>
    <row r="4" spans="1:13" s="2" customFormat="1" x14ac:dyDescent="0.25">
      <c r="A4" s="33" t="s">
        <v>19</v>
      </c>
      <c r="B4" s="40"/>
      <c r="C4" s="35" t="s">
        <v>21</v>
      </c>
      <c r="D4" s="83">
        <v>10.612798834998584</v>
      </c>
      <c r="E4" s="75">
        <v>9.8323599341583847</v>
      </c>
      <c r="F4" s="75">
        <v>10.459328948463908</v>
      </c>
      <c r="G4" s="75">
        <v>9.0674273858921151</v>
      </c>
      <c r="H4" s="75">
        <v>10.600706713780918</v>
      </c>
      <c r="I4" s="44">
        <v>0.16909750281258495</v>
      </c>
      <c r="J4" s="71">
        <v>10.114524363458781</v>
      </c>
      <c r="K4" s="44">
        <v>4.8067742273536052E-2</v>
      </c>
      <c r="L4" s="34" t="s">
        <v>451</v>
      </c>
      <c r="M4" s="35" t="s">
        <v>442</v>
      </c>
    </row>
    <row r="5" spans="1:13" s="2" customFormat="1" x14ac:dyDescent="0.25">
      <c r="A5" s="33" t="s">
        <v>4</v>
      </c>
      <c r="B5" s="34"/>
      <c r="C5" s="41" t="s">
        <v>10</v>
      </c>
      <c r="D5" s="42">
        <v>262.35899999999998</v>
      </c>
      <c r="E5" s="43">
        <v>806.40099999999995</v>
      </c>
      <c r="F5" s="43">
        <v>628.13499999999999</v>
      </c>
      <c r="G5" s="43">
        <v>61.186999999999998</v>
      </c>
      <c r="H5" s="43">
        <v>45</v>
      </c>
      <c r="I5" s="44">
        <v>-0.26454965924134211</v>
      </c>
      <c r="J5" s="69">
        <v>360.6164</v>
      </c>
      <c r="K5" s="44">
        <v>-0.87521366194105421</v>
      </c>
      <c r="L5" s="34" t="s">
        <v>451</v>
      </c>
      <c r="M5" s="35" t="s">
        <v>442</v>
      </c>
    </row>
    <row r="6" spans="1:13" s="2" customFormat="1" x14ac:dyDescent="0.25">
      <c r="A6" s="33" t="s">
        <v>5</v>
      </c>
      <c r="B6" s="34"/>
      <c r="C6" s="35" t="s">
        <v>11</v>
      </c>
      <c r="D6" s="36">
        <v>418.91</v>
      </c>
      <c r="E6" s="37">
        <v>312.69</v>
      </c>
      <c r="F6" s="37">
        <v>386.93</v>
      </c>
      <c r="G6" s="37">
        <v>513.37</v>
      </c>
      <c r="H6" s="37">
        <v>750</v>
      </c>
      <c r="I6" s="38">
        <v>0.46093460856692059</v>
      </c>
      <c r="J6" s="72">
        <v>476.38</v>
      </c>
      <c r="K6" s="38">
        <v>0.5743733993870439</v>
      </c>
      <c r="L6" s="47" t="s">
        <v>450</v>
      </c>
      <c r="M6" s="48" t="s">
        <v>443</v>
      </c>
    </row>
    <row r="7" spans="1:13" s="2" customFormat="1" x14ac:dyDescent="0.25">
      <c r="A7" s="49" t="s">
        <v>12</v>
      </c>
      <c r="B7" s="40" t="s">
        <v>6</v>
      </c>
      <c r="C7" s="35" t="s">
        <v>9</v>
      </c>
      <c r="D7" s="42">
        <v>23.080696</v>
      </c>
      <c r="E7" s="43">
        <v>35.553553000000001</v>
      </c>
      <c r="F7" s="43">
        <v>43.562081999999997</v>
      </c>
      <c r="G7" s="43">
        <v>14.767956999999999</v>
      </c>
      <c r="H7" s="43">
        <v>6.6231819999999999</v>
      </c>
      <c r="I7" s="44">
        <v>-0.55151670606841552</v>
      </c>
      <c r="J7" s="72">
        <v>24.717493999999995</v>
      </c>
      <c r="K7" s="44">
        <v>-0.73204476149564346</v>
      </c>
      <c r="L7" s="34" t="s">
        <v>448</v>
      </c>
      <c r="M7" s="35" t="s">
        <v>441</v>
      </c>
    </row>
    <row r="8" spans="1:13" s="2" customFormat="1" x14ac:dyDescent="0.25">
      <c r="A8" s="49"/>
      <c r="B8" s="50" t="s">
        <v>467</v>
      </c>
      <c r="C8" s="35" t="s">
        <v>9</v>
      </c>
      <c r="D8" s="42">
        <v>23.080696</v>
      </c>
      <c r="E8" s="43">
        <v>35.544966000000002</v>
      </c>
      <c r="F8" s="43">
        <v>43.538865000000001</v>
      </c>
      <c r="G8" s="43">
        <v>14.142956999999999</v>
      </c>
      <c r="H8" s="43">
        <v>6.6062989999999999</v>
      </c>
      <c r="I8" s="44">
        <v>-0.53289124756583783</v>
      </c>
      <c r="J8" s="72">
        <v>24.5827566</v>
      </c>
      <c r="K8" s="44">
        <v>-0.73126288855660726</v>
      </c>
      <c r="L8" s="34" t="s">
        <v>448</v>
      </c>
      <c r="M8" s="35" t="s">
        <v>441</v>
      </c>
    </row>
    <row r="9" spans="1:13" s="2" customFormat="1" x14ac:dyDescent="0.25">
      <c r="A9" s="49"/>
      <c r="B9" s="50" t="s">
        <v>468</v>
      </c>
      <c r="C9" s="35" t="s">
        <v>9</v>
      </c>
      <c r="D9" s="42">
        <v>0</v>
      </c>
      <c r="E9" s="43">
        <v>8.5869999999999991E-3</v>
      </c>
      <c r="F9" s="43">
        <v>2.3217000000000002E-2</v>
      </c>
      <c r="G9" s="43">
        <v>0.625</v>
      </c>
      <c r="H9" s="43">
        <v>1.6882999999999999E-2</v>
      </c>
      <c r="I9" s="44">
        <v>-0.97298720000000005</v>
      </c>
      <c r="J9" s="72">
        <v>0.13473739999999998</v>
      </c>
      <c r="K9" s="44">
        <v>-0.87469700320772104</v>
      </c>
      <c r="L9" s="34" t="s">
        <v>448</v>
      </c>
      <c r="M9" s="35" t="s">
        <v>441</v>
      </c>
    </row>
    <row r="10" spans="1:13" s="2" customFormat="1" x14ac:dyDescent="0.25">
      <c r="A10" s="49"/>
      <c r="B10" s="50" t="s">
        <v>469</v>
      </c>
      <c r="C10" s="35" t="s">
        <v>9</v>
      </c>
      <c r="D10" s="42">
        <v>0</v>
      </c>
      <c r="E10" s="43">
        <v>0</v>
      </c>
      <c r="F10" s="43">
        <v>0</v>
      </c>
      <c r="G10" s="43">
        <v>0</v>
      </c>
      <c r="H10" s="43">
        <v>0</v>
      </c>
      <c r="I10" s="44" t="s">
        <v>89</v>
      </c>
      <c r="J10" s="72">
        <v>0</v>
      </c>
      <c r="K10" s="44" t="s">
        <v>89</v>
      </c>
      <c r="L10" s="34" t="s">
        <v>448</v>
      </c>
      <c r="M10" s="35" t="s">
        <v>441</v>
      </c>
    </row>
    <row r="11" spans="1:13" s="2" customFormat="1" x14ac:dyDescent="0.25">
      <c r="A11" s="33" t="s">
        <v>8</v>
      </c>
      <c r="B11" s="40" t="s">
        <v>6</v>
      </c>
      <c r="C11" s="35" t="s">
        <v>9</v>
      </c>
      <c r="D11" s="42">
        <v>83.421552000000005</v>
      </c>
      <c r="E11" s="43">
        <v>76.235851999999994</v>
      </c>
      <c r="F11" s="43">
        <v>79.390461000000002</v>
      </c>
      <c r="G11" s="43">
        <v>96.016588999999996</v>
      </c>
      <c r="H11" s="43">
        <v>148.43806599999999</v>
      </c>
      <c r="I11" s="44">
        <v>0.54596270858986662</v>
      </c>
      <c r="J11" s="69">
        <v>96.700503999999995</v>
      </c>
      <c r="K11" s="44">
        <v>0.53502887637483254</v>
      </c>
      <c r="L11" s="34" t="s">
        <v>448</v>
      </c>
      <c r="M11" s="35" t="s">
        <v>441</v>
      </c>
    </row>
    <row r="12" spans="1:13" s="2" customFormat="1" ht="16.5" x14ac:dyDescent="0.25">
      <c r="A12" s="54" t="s">
        <v>495</v>
      </c>
      <c r="B12" s="55" t="s">
        <v>6</v>
      </c>
      <c r="C12" s="56" t="s">
        <v>9</v>
      </c>
      <c r="D12" s="57">
        <v>-60.340856000000002</v>
      </c>
      <c r="E12" s="58">
        <v>-40.682298999999993</v>
      </c>
      <c r="F12" s="58">
        <v>-35.828379000000005</v>
      </c>
      <c r="G12" s="58">
        <v>-81.248632000000001</v>
      </c>
      <c r="H12" s="58">
        <v>-141.81488400000001</v>
      </c>
      <c r="I12" s="59">
        <v>0.74544334481840879</v>
      </c>
      <c r="J12" s="84">
        <v>-71.983010000000007</v>
      </c>
      <c r="K12" s="59">
        <v>0.97011605933122258</v>
      </c>
      <c r="L12" s="60" t="s">
        <v>448</v>
      </c>
      <c r="M12" s="56" t="s">
        <v>441</v>
      </c>
    </row>
    <row r="13" spans="1:13" x14ac:dyDescent="0.25">
      <c r="A13" s="80" t="s">
        <v>76</v>
      </c>
      <c r="B13" s="62"/>
      <c r="C13" s="62"/>
      <c r="D13" s="62"/>
      <c r="E13" s="62"/>
      <c r="F13" s="62"/>
      <c r="G13" s="62"/>
      <c r="H13" s="62"/>
      <c r="I13" s="62"/>
      <c r="J13" s="62"/>
      <c r="K13" s="62"/>
      <c r="L13" s="62"/>
      <c r="M13" s="62"/>
    </row>
    <row r="14" spans="1:13" ht="16.5" x14ac:dyDescent="0.25">
      <c r="A14" s="62" t="s">
        <v>496</v>
      </c>
      <c r="B14" s="62"/>
      <c r="C14" s="62"/>
      <c r="D14" s="62"/>
      <c r="E14" s="62"/>
      <c r="F14" s="62"/>
      <c r="G14" s="62"/>
      <c r="H14" s="62"/>
      <c r="I14" s="62"/>
      <c r="J14" s="62"/>
      <c r="K14" s="62"/>
      <c r="L14" s="62"/>
      <c r="M14" s="62"/>
    </row>
    <row r="15" spans="1:13" ht="16.5" x14ac:dyDescent="0.25">
      <c r="A15" s="62" t="s">
        <v>497</v>
      </c>
      <c r="B15" s="62"/>
      <c r="C15" s="62"/>
      <c r="D15" s="62"/>
      <c r="E15" s="81"/>
      <c r="F15" s="81"/>
      <c r="G15" s="81"/>
      <c r="H15" s="81"/>
      <c r="I15" s="81"/>
      <c r="J15" s="81"/>
      <c r="K15" s="82"/>
      <c r="L15" s="62"/>
      <c r="M15" s="62"/>
    </row>
    <row r="16" spans="1:13" ht="16.5" x14ac:dyDescent="0.25">
      <c r="A16" s="62" t="s">
        <v>498</v>
      </c>
      <c r="B16" s="62"/>
      <c r="C16" s="62"/>
      <c r="D16" s="62"/>
      <c r="E16" s="81"/>
      <c r="F16" s="81"/>
      <c r="G16" s="81"/>
      <c r="H16" s="81"/>
      <c r="I16" s="81"/>
      <c r="J16" s="81"/>
      <c r="K16" s="82"/>
      <c r="L16" s="62"/>
      <c r="M16" s="62"/>
    </row>
  </sheetData>
  <mergeCells count="1">
    <mergeCell ref="A7:A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N16"/>
  <sheetViews>
    <sheetView workbookViewId="0">
      <selection activeCell="E14" sqref="E14"/>
    </sheetView>
  </sheetViews>
  <sheetFormatPr defaultRowHeight="15" x14ac:dyDescent="0.25"/>
  <cols>
    <col min="1" max="1" width="19" style="7" bestFit="1" customWidth="1"/>
    <col min="2" max="2" width="11.28515625" style="7" bestFit="1" customWidth="1"/>
    <col min="3" max="4" width="10.5703125" style="7" bestFit="1" customWidth="1"/>
    <col min="5" max="5" width="10.5703125" style="6" bestFit="1" customWidth="1"/>
    <col min="6" max="6" width="10.7109375" style="6" bestFit="1" customWidth="1"/>
    <col min="7" max="8" width="10.7109375" style="6" customWidth="1"/>
    <col min="9" max="10" width="16.140625" style="6" customWidth="1"/>
    <col min="11" max="11" width="16.85546875" style="8" bestFit="1" customWidth="1"/>
    <col min="12" max="12" width="24.5703125" style="7" bestFit="1" customWidth="1"/>
    <col min="13" max="13" width="129.7109375" style="7" bestFit="1" customWidth="1"/>
    <col min="14" max="14" width="9.140625" style="7"/>
  </cols>
  <sheetData>
    <row r="1" spans="1:14" s="1" customFormat="1" ht="30" x14ac:dyDescent="0.25">
      <c r="A1" s="29" t="s">
        <v>0</v>
      </c>
      <c r="B1" s="30" t="s">
        <v>7</v>
      </c>
      <c r="C1" s="31" t="s">
        <v>1</v>
      </c>
      <c r="D1" s="29" t="s">
        <v>2</v>
      </c>
      <c r="E1" s="30" t="s">
        <v>404</v>
      </c>
      <c r="F1" s="30" t="s">
        <v>422</v>
      </c>
      <c r="G1" s="30" t="s">
        <v>437</v>
      </c>
      <c r="H1" s="30" t="s">
        <v>493</v>
      </c>
      <c r="I1" s="64" t="s">
        <v>131</v>
      </c>
      <c r="J1" s="32" t="s">
        <v>410</v>
      </c>
      <c r="K1" s="32" t="s">
        <v>405</v>
      </c>
      <c r="L1" s="30" t="s">
        <v>13</v>
      </c>
      <c r="M1" s="31" t="s">
        <v>14</v>
      </c>
      <c r="N1" s="6"/>
    </row>
    <row r="2" spans="1:14" s="2" customFormat="1" ht="42.75" x14ac:dyDescent="0.25">
      <c r="A2" s="33" t="s">
        <v>3</v>
      </c>
      <c r="B2" s="34"/>
      <c r="C2" s="35" t="s">
        <v>9</v>
      </c>
      <c r="D2" s="42">
        <v>356.06637611000002</v>
      </c>
      <c r="E2" s="37">
        <v>308.69937397000001</v>
      </c>
      <c r="F2" s="37">
        <v>217.44349231999999</v>
      </c>
      <c r="G2" s="37">
        <v>194.13288906</v>
      </c>
      <c r="H2" s="37">
        <v>126.98472608581821</v>
      </c>
      <c r="I2" s="38">
        <v>-0.3458876200695109</v>
      </c>
      <c r="J2" s="67">
        <v>240.66537150916366</v>
      </c>
      <c r="K2" s="38">
        <v>-0.47235979447511378</v>
      </c>
      <c r="L2" s="34" t="s">
        <v>439</v>
      </c>
      <c r="M2" s="39" t="s">
        <v>440</v>
      </c>
      <c r="N2" s="9"/>
    </row>
    <row r="3" spans="1:14" s="2" customFormat="1" x14ac:dyDescent="0.25">
      <c r="A3" s="33" t="s">
        <v>18</v>
      </c>
      <c r="B3" s="40"/>
      <c r="C3" s="41" t="s">
        <v>20</v>
      </c>
      <c r="D3" s="42">
        <v>474.65099999999995</v>
      </c>
      <c r="E3" s="43">
        <v>494.57499999999993</v>
      </c>
      <c r="F3" s="43">
        <v>517.31500000000005</v>
      </c>
      <c r="G3" s="43">
        <v>527.67500000000007</v>
      </c>
      <c r="H3" s="43">
        <v>234</v>
      </c>
      <c r="I3" s="44">
        <v>-0.55654522196427725</v>
      </c>
      <c r="J3" s="69">
        <v>449.64319999999998</v>
      </c>
      <c r="K3" s="44">
        <v>-0.47958737060851797</v>
      </c>
      <c r="L3" s="34" t="s">
        <v>451</v>
      </c>
      <c r="M3" s="35" t="s">
        <v>442</v>
      </c>
      <c r="N3" s="9"/>
    </row>
    <row r="4" spans="1:14" s="2" customFormat="1" x14ac:dyDescent="0.25">
      <c r="A4" s="33" t="s">
        <v>19</v>
      </c>
      <c r="B4" s="40"/>
      <c r="C4" s="35" t="s">
        <v>21</v>
      </c>
      <c r="D4" s="85">
        <v>2.5633612907167591</v>
      </c>
      <c r="E4" s="46">
        <v>2.360756204822323</v>
      </c>
      <c r="F4" s="46">
        <v>1.4445589244464205</v>
      </c>
      <c r="G4" s="46">
        <v>0.97522338560667066</v>
      </c>
      <c r="H4" s="46">
        <v>1.4102564102564104</v>
      </c>
      <c r="I4" s="44">
        <v>0.44608551340174518</v>
      </c>
      <c r="J4" s="69">
        <v>1.7508312431697166</v>
      </c>
      <c r="K4" s="44">
        <v>-0.19452179314365403</v>
      </c>
      <c r="L4" s="34" t="s">
        <v>451</v>
      </c>
      <c r="M4" s="35" t="s">
        <v>442</v>
      </c>
      <c r="N4" s="9"/>
    </row>
    <row r="5" spans="1:14" s="2" customFormat="1" x14ac:dyDescent="0.25">
      <c r="A5" s="33" t="s">
        <v>4</v>
      </c>
      <c r="B5" s="34"/>
      <c r="C5" s="41" t="s">
        <v>10</v>
      </c>
      <c r="D5" s="42">
        <v>1216.7020000000002</v>
      </c>
      <c r="E5" s="43">
        <v>1167.5710000000001</v>
      </c>
      <c r="F5" s="43">
        <v>747.29200000000014</v>
      </c>
      <c r="G5" s="43">
        <v>514.601</v>
      </c>
      <c r="H5" s="43">
        <v>330</v>
      </c>
      <c r="I5" s="44">
        <v>-0.3587264696337551</v>
      </c>
      <c r="J5" s="69">
        <v>795.23320000000012</v>
      </c>
      <c r="K5" s="44">
        <v>-0.58502738567755985</v>
      </c>
      <c r="L5" s="34" t="s">
        <v>451</v>
      </c>
      <c r="M5" s="35" t="s">
        <v>442</v>
      </c>
      <c r="N5" s="9"/>
    </row>
    <row r="6" spans="1:14" s="2" customFormat="1" x14ac:dyDescent="0.25">
      <c r="A6" s="33" t="s">
        <v>5</v>
      </c>
      <c r="B6" s="34"/>
      <c r="C6" s="35" t="s">
        <v>11</v>
      </c>
      <c r="D6" s="36">
        <v>288.62074999999999</v>
      </c>
      <c r="E6" s="37">
        <v>244.59049999999999</v>
      </c>
      <c r="F6" s="37">
        <v>276.31874999999997</v>
      </c>
      <c r="G6" s="37">
        <v>376.21775000000002</v>
      </c>
      <c r="H6" s="37">
        <v>382.32100000000003</v>
      </c>
      <c r="I6" s="38">
        <v>1.6222652971583651E-2</v>
      </c>
      <c r="J6" s="72">
        <v>313.61374999999998</v>
      </c>
      <c r="K6" s="38">
        <v>0.21908239036075439</v>
      </c>
      <c r="L6" s="47" t="s">
        <v>450</v>
      </c>
      <c r="M6" s="48" t="s">
        <v>443</v>
      </c>
      <c r="N6" s="9"/>
    </row>
    <row r="7" spans="1:14" s="2" customFormat="1" x14ac:dyDescent="0.25">
      <c r="A7" s="49" t="s">
        <v>12</v>
      </c>
      <c r="B7" s="40" t="s">
        <v>6</v>
      </c>
      <c r="C7" s="35" t="s">
        <v>9</v>
      </c>
      <c r="D7" s="36">
        <v>53.518991999999997</v>
      </c>
      <c r="E7" s="43">
        <v>64.644835999999998</v>
      </c>
      <c r="F7" s="43">
        <v>49.832436999999999</v>
      </c>
      <c r="G7" s="43">
        <v>10.166041</v>
      </c>
      <c r="H7" s="43">
        <v>5.1616350000000004</v>
      </c>
      <c r="I7" s="44">
        <v>-0.49226695033002521</v>
      </c>
      <c r="J7" s="72">
        <v>36.664788199999997</v>
      </c>
      <c r="K7" s="44">
        <v>-0.85922092412359818</v>
      </c>
      <c r="L7" s="34" t="s">
        <v>448</v>
      </c>
      <c r="M7" s="35" t="s">
        <v>441</v>
      </c>
      <c r="N7" s="9"/>
    </row>
    <row r="8" spans="1:14" s="2" customFormat="1" x14ac:dyDescent="0.25">
      <c r="A8" s="49"/>
      <c r="B8" s="50" t="s">
        <v>414</v>
      </c>
      <c r="C8" s="35" t="s">
        <v>9</v>
      </c>
      <c r="D8" s="36">
        <v>0.29519200000000001</v>
      </c>
      <c r="E8" s="43">
        <v>2.1661E-2</v>
      </c>
      <c r="F8" s="43">
        <v>0.34507500000000002</v>
      </c>
      <c r="G8" s="43">
        <v>0.35354400000000002</v>
      </c>
      <c r="H8" s="43">
        <v>0.19694999999999999</v>
      </c>
      <c r="I8" s="44">
        <v>-0.44292648156947945</v>
      </c>
      <c r="J8" s="72">
        <v>0.24248440000000002</v>
      </c>
      <c r="K8" s="44">
        <v>-0.18778280169775885</v>
      </c>
      <c r="L8" s="34" t="s">
        <v>448</v>
      </c>
      <c r="M8" s="35" t="s">
        <v>441</v>
      </c>
      <c r="N8" s="9"/>
    </row>
    <row r="9" spans="1:14" s="2" customFormat="1" x14ac:dyDescent="0.25">
      <c r="A9" s="49"/>
      <c r="B9" s="50" t="s">
        <v>416</v>
      </c>
      <c r="C9" s="35" t="s">
        <v>9</v>
      </c>
      <c r="D9" s="36">
        <v>0.70360299999999998</v>
      </c>
      <c r="E9" s="43">
        <v>2.077445</v>
      </c>
      <c r="F9" s="43">
        <v>0.51946499999999995</v>
      </c>
      <c r="G9" s="43">
        <v>0.45327400000000001</v>
      </c>
      <c r="H9" s="43">
        <v>0.48037999999999997</v>
      </c>
      <c r="I9" s="44">
        <v>5.9800473885552652E-2</v>
      </c>
      <c r="J9" s="72">
        <v>0.84683340000000007</v>
      </c>
      <c r="K9" s="44">
        <v>-0.43273375849370144</v>
      </c>
      <c r="L9" s="34" t="s">
        <v>448</v>
      </c>
      <c r="M9" s="35" t="s">
        <v>441</v>
      </c>
      <c r="N9" s="9"/>
    </row>
    <row r="10" spans="1:14" s="2" customFormat="1" x14ac:dyDescent="0.25">
      <c r="A10" s="49"/>
      <c r="B10" s="50" t="s">
        <v>413</v>
      </c>
      <c r="C10" s="35" t="s">
        <v>9</v>
      </c>
      <c r="D10" s="36">
        <v>48.310930999999997</v>
      </c>
      <c r="E10" s="43">
        <v>52.486601999999998</v>
      </c>
      <c r="F10" s="43">
        <v>40.727727999999999</v>
      </c>
      <c r="G10" s="43">
        <v>5.1218830000000004</v>
      </c>
      <c r="H10" s="43">
        <v>0.45589499999999999</v>
      </c>
      <c r="I10" s="44">
        <v>-0.91099074305289673</v>
      </c>
      <c r="J10" s="72">
        <v>29.420607799999999</v>
      </c>
      <c r="K10" s="44">
        <v>-0.98450422903907508</v>
      </c>
      <c r="L10" s="34" t="s">
        <v>448</v>
      </c>
      <c r="M10" s="35" t="s">
        <v>441</v>
      </c>
      <c r="N10" s="9"/>
    </row>
    <row r="11" spans="1:14" s="2" customFormat="1" x14ac:dyDescent="0.25">
      <c r="A11" s="33" t="s">
        <v>8</v>
      </c>
      <c r="B11" s="40" t="s">
        <v>6</v>
      </c>
      <c r="C11" s="35" t="s">
        <v>9</v>
      </c>
      <c r="D11" s="42">
        <v>2.6055250000000001</v>
      </c>
      <c r="E11" s="43">
        <v>2.6055250000000001</v>
      </c>
      <c r="F11" s="43">
        <v>2.6055250000000001</v>
      </c>
      <c r="G11" s="43">
        <v>2.6055250000000001</v>
      </c>
      <c r="H11" s="43">
        <v>2.6055250000000001</v>
      </c>
      <c r="I11" s="44">
        <v>0</v>
      </c>
      <c r="J11" s="69">
        <v>2.6055250000000001</v>
      </c>
      <c r="K11" s="44">
        <v>0</v>
      </c>
      <c r="L11" s="34" t="s">
        <v>448</v>
      </c>
      <c r="M11" s="35" t="s">
        <v>441</v>
      </c>
      <c r="N11" s="9"/>
    </row>
    <row r="12" spans="1:14" s="2" customFormat="1" ht="16.5" x14ac:dyDescent="0.25">
      <c r="A12" s="54" t="s">
        <v>495</v>
      </c>
      <c r="B12" s="55" t="s">
        <v>6</v>
      </c>
      <c r="C12" s="56" t="s">
        <v>9</v>
      </c>
      <c r="D12" s="57">
        <v>50.913466999999997</v>
      </c>
      <c r="E12" s="58">
        <v>62.039310999999998</v>
      </c>
      <c r="F12" s="58">
        <v>47.226911999999999</v>
      </c>
      <c r="G12" s="58">
        <v>7.5605159999999998</v>
      </c>
      <c r="H12" s="58">
        <v>2.5561100000000003</v>
      </c>
      <c r="I12" s="59">
        <v>-0.66191328739996047</v>
      </c>
      <c r="J12" s="84">
        <v>34.059263199999997</v>
      </c>
      <c r="K12" s="59">
        <v>-0.92495110698695326</v>
      </c>
      <c r="L12" s="60" t="s">
        <v>448</v>
      </c>
      <c r="M12" s="56" t="s">
        <v>441</v>
      </c>
      <c r="N12" s="9"/>
    </row>
    <row r="13" spans="1:14" x14ac:dyDescent="0.25">
      <c r="A13" s="80" t="s">
        <v>76</v>
      </c>
      <c r="B13" s="62"/>
      <c r="C13" s="62"/>
      <c r="D13" s="62"/>
      <c r="E13" s="62"/>
      <c r="F13" s="62"/>
      <c r="G13" s="62"/>
      <c r="H13" s="62"/>
      <c r="I13" s="62"/>
      <c r="J13" s="62"/>
      <c r="K13" s="62"/>
      <c r="L13" s="62"/>
      <c r="M13" s="62"/>
    </row>
    <row r="14" spans="1:14" ht="16.5" x14ac:dyDescent="0.25">
      <c r="A14" s="62" t="s">
        <v>496</v>
      </c>
      <c r="B14" s="62"/>
      <c r="C14" s="62"/>
      <c r="D14" s="62"/>
      <c r="E14" s="62"/>
      <c r="F14" s="62"/>
      <c r="G14" s="62"/>
      <c r="H14" s="62"/>
      <c r="I14" s="62"/>
      <c r="J14" s="62"/>
      <c r="K14" s="62"/>
      <c r="L14" s="62"/>
      <c r="M14" s="62"/>
    </row>
    <row r="15" spans="1:14" ht="16.5" x14ac:dyDescent="0.25">
      <c r="A15" s="62" t="s">
        <v>497</v>
      </c>
      <c r="B15" s="62"/>
      <c r="C15" s="62"/>
      <c r="D15" s="62"/>
      <c r="E15" s="81"/>
      <c r="F15" s="81"/>
      <c r="G15" s="81"/>
      <c r="H15" s="81"/>
      <c r="I15" s="81"/>
      <c r="J15" s="81"/>
      <c r="K15" s="82"/>
      <c r="L15" s="62"/>
      <c r="M15" s="62"/>
    </row>
    <row r="16" spans="1:14" ht="16.5" x14ac:dyDescent="0.25">
      <c r="A16" s="62" t="s">
        <v>498</v>
      </c>
      <c r="B16" s="62"/>
      <c r="C16" s="62"/>
      <c r="D16" s="62"/>
      <c r="E16" s="81"/>
      <c r="F16" s="81"/>
      <c r="G16" s="81"/>
      <c r="H16" s="81"/>
      <c r="I16" s="81"/>
      <c r="J16" s="81"/>
      <c r="K16" s="82"/>
      <c r="L16" s="62"/>
      <c r="M16" s="62"/>
    </row>
  </sheetData>
  <mergeCells count="1">
    <mergeCell ref="A7:A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M17"/>
  <sheetViews>
    <sheetView workbookViewId="0">
      <selection activeCell="F15" sqref="F15"/>
    </sheetView>
  </sheetViews>
  <sheetFormatPr defaultRowHeight="15" x14ac:dyDescent="0.25"/>
  <cols>
    <col min="1" max="1" width="19" style="7" bestFit="1" customWidth="1"/>
    <col min="2" max="2" width="11.28515625" style="7" bestFit="1" customWidth="1"/>
    <col min="3" max="3" width="21.140625" style="7" bestFit="1" customWidth="1"/>
    <col min="4" max="4" width="10.5703125" style="7" bestFit="1" customWidth="1"/>
    <col min="5" max="5" width="10.5703125" style="6" bestFit="1" customWidth="1"/>
    <col min="6" max="6" width="10.7109375" style="6" bestFit="1" customWidth="1"/>
    <col min="7" max="8" width="10.7109375" style="6" customWidth="1"/>
    <col min="9" max="10" width="14.5703125" style="6" customWidth="1"/>
    <col min="11" max="11" width="16.85546875" style="8" bestFit="1" customWidth="1"/>
    <col min="12" max="12" width="24.5703125" style="7" bestFit="1" customWidth="1"/>
    <col min="13" max="13" width="129.7109375" style="7" bestFit="1" customWidth="1"/>
  </cols>
  <sheetData>
    <row r="1" spans="1:13" s="1" customFormat="1" ht="45" x14ac:dyDescent="0.25">
      <c r="A1" s="29" t="s">
        <v>0</v>
      </c>
      <c r="B1" s="30" t="s">
        <v>7</v>
      </c>
      <c r="C1" s="86" t="s">
        <v>1</v>
      </c>
      <c r="D1" s="29" t="s">
        <v>2</v>
      </c>
      <c r="E1" s="30" t="s">
        <v>404</v>
      </c>
      <c r="F1" s="30" t="s">
        <v>422</v>
      </c>
      <c r="G1" s="30" t="s">
        <v>437</v>
      </c>
      <c r="H1" s="30" t="s">
        <v>493</v>
      </c>
      <c r="I1" s="32" t="s">
        <v>131</v>
      </c>
      <c r="J1" s="32" t="s">
        <v>410</v>
      </c>
      <c r="K1" s="32" t="s">
        <v>405</v>
      </c>
      <c r="L1" s="30" t="s">
        <v>13</v>
      </c>
      <c r="M1" s="31" t="s">
        <v>14</v>
      </c>
    </row>
    <row r="2" spans="1:13" s="2" customFormat="1" ht="42.75" x14ac:dyDescent="0.25">
      <c r="A2" s="33" t="s">
        <v>3</v>
      </c>
      <c r="B2" s="34"/>
      <c r="C2" s="87" t="s">
        <v>9</v>
      </c>
      <c r="D2" s="42">
        <v>531.87517412</v>
      </c>
      <c r="E2" s="37">
        <v>817.70248604000005</v>
      </c>
      <c r="F2" s="37">
        <v>258.43276026000001</v>
      </c>
      <c r="G2" s="37">
        <v>71.787893370000006</v>
      </c>
      <c r="H2" s="37">
        <v>57.250287095744682</v>
      </c>
      <c r="I2" s="66">
        <v>-0.20250777104333528</v>
      </c>
      <c r="J2" s="88">
        <v>347.40972017714893</v>
      </c>
      <c r="K2" s="66">
        <v>-0.83520815978737728</v>
      </c>
      <c r="L2" s="34" t="s">
        <v>439</v>
      </c>
      <c r="M2" s="39" t="s">
        <v>440</v>
      </c>
    </row>
    <row r="3" spans="1:13" s="2" customFormat="1" x14ac:dyDescent="0.25">
      <c r="A3" s="33" t="s">
        <v>18</v>
      </c>
      <c r="B3" s="40"/>
      <c r="C3" s="89" t="s">
        <v>20</v>
      </c>
      <c r="D3" s="42">
        <v>604.577</v>
      </c>
      <c r="E3" s="43">
        <v>616</v>
      </c>
      <c r="F3" s="43">
        <v>682.4</v>
      </c>
      <c r="G3" s="43">
        <v>180.74400000000003</v>
      </c>
      <c r="H3" s="43">
        <v>141</v>
      </c>
      <c r="I3" s="90">
        <v>-0.21989111671756756</v>
      </c>
      <c r="J3" s="91">
        <v>444.94420000000002</v>
      </c>
      <c r="K3" s="90">
        <v>-0.68310633108601038</v>
      </c>
      <c r="L3" s="34" t="s">
        <v>451</v>
      </c>
      <c r="M3" s="35" t="s">
        <v>442</v>
      </c>
    </row>
    <row r="4" spans="1:13" s="2" customFormat="1" x14ac:dyDescent="0.25">
      <c r="A4" s="33" t="s">
        <v>19</v>
      </c>
      <c r="B4" s="40"/>
      <c r="C4" s="87" t="s">
        <v>28</v>
      </c>
      <c r="D4" s="85">
        <v>1.2298150381986328</v>
      </c>
      <c r="E4" s="46">
        <v>1.65</v>
      </c>
      <c r="F4" s="46">
        <v>0.9044444444444445</v>
      </c>
      <c r="G4" s="46">
        <v>0.37878399836090759</v>
      </c>
      <c r="H4" s="46">
        <v>0.8</v>
      </c>
      <c r="I4" s="90">
        <v>1.1120216362407036</v>
      </c>
      <c r="J4" s="91">
        <v>0.99260869620079695</v>
      </c>
      <c r="K4" s="90">
        <v>-0.19404292642005394</v>
      </c>
      <c r="L4" s="34" t="s">
        <v>451</v>
      </c>
      <c r="M4" s="35" t="s">
        <v>442</v>
      </c>
    </row>
    <row r="5" spans="1:13" s="2" customFormat="1" x14ac:dyDescent="0.25">
      <c r="A5" s="33" t="s">
        <v>4</v>
      </c>
      <c r="B5" s="34"/>
      <c r="C5" s="89" t="s">
        <v>10</v>
      </c>
      <c r="D5" s="42">
        <v>818.88499999999999</v>
      </c>
      <c r="E5" s="43">
        <v>1031.3</v>
      </c>
      <c r="F5" s="43">
        <v>564.33999999999992</v>
      </c>
      <c r="G5" s="43">
        <v>75.793999999999997</v>
      </c>
      <c r="H5" s="43">
        <v>123.15</v>
      </c>
      <c r="I5" s="90">
        <v>0.62479879673852823</v>
      </c>
      <c r="J5" s="91">
        <v>522.6937999999999</v>
      </c>
      <c r="K5" s="90">
        <v>-0.76439360864812245</v>
      </c>
      <c r="L5" s="34" t="s">
        <v>451</v>
      </c>
      <c r="M5" s="35" t="s">
        <v>442</v>
      </c>
    </row>
    <row r="6" spans="1:13" s="2" customFormat="1" x14ac:dyDescent="0.25">
      <c r="A6" s="33" t="s">
        <v>5</v>
      </c>
      <c r="B6" s="34"/>
      <c r="C6" s="87" t="s">
        <v>29</v>
      </c>
      <c r="D6" s="36">
        <v>783.56100000000004</v>
      </c>
      <c r="E6" s="37">
        <v>832.61400000000003</v>
      </c>
      <c r="F6" s="37">
        <v>651.35900000000004</v>
      </c>
      <c r="G6" s="37">
        <v>1336.9159999999999</v>
      </c>
      <c r="H6" s="37">
        <v>782.36099999999999</v>
      </c>
      <c r="I6" s="66">
        <v>-0.41480167789150546</v>
      </c>
      <c r="J6" s="88">
        <v>877.36219999999992</v>
      </c>
      <c r="K6" s="66">
        <v>-0.10828047982919708</v>
      </c>
      <c r="L6" s="47" t="s">
        <v>450</v>
      </c>
      <c r="M6" s="48" t="s">
        <v>443</v>
      </c>
    </row>
    <row r="7" spans="1:13" s="2" customFormat="1" x14ac:dyDescent="0.25">
      <c r="A7" s="33" t="s">
        <v>5</v>
      </c>
      <c r="B7" s="34"/>
      <c r="C7" s="87" t="s">
        <v>406</v>
      </c>
      <c r="D7" s="36">
        <v>362.05399999999997</v>
      </c>
      <c r="E7" s="37">
        <v>276.678</v>
      </c>
      <c r="F7" s="37">
        <v>168.06100000000001</v>
      </c>
      <c r="G7" s="37">
        <v>213.91499999999999</v>
      </c>
      <c r="H7" s="37">
        <v>337.10500000000002</v>
      </c>
      <c r="I7" s="66">
        <v>0.57588294416006369</v>
      </c>
      <c r="J7" s="88">
        <v>271.56260000000003</v>
      </c>
      <c r="K7" s="66">
        <v>0.24135282251679713</v>
      </c>
      <c r="L7" s="47" t="s">
        <v>450</v>
      </c>
      <c r="M7" s="48" t="s">
        <v>443</v>
      </c>
    </row>
    <row r="8" spans="1:13" s="2" customFormat="1" x14ac:dyDescent="0.25">
      <c r="A8" s="49" t="s">
        <v>12</v>
      </c>
      <c r="B8" s="40" t="s">
        <v>6</v>
      </c>
      <c r="C8" s="87" t="s">
        <v>9</v>
      </c>
      <c r="D8" s="36">
        <v>366.13136300000002</v>
      </c>
      <c r="E8" s="43">
        <v>531.664716</v>
      </c>
      <c r="F8" s="43">
        <v>333.32132200000001</v>
      </c>
      <c r="G8" s="43">
        <v>56.862020000000001</v>
      </c>
      <c r="H8" s="43">
        <v>52.984881000000001</v>
      </c>
      <c r="I8" s="90">
        <v>-6.8185038097485773E-2</v>
      </c>
      <c r="J8" s="91">
        <v>268.19286040000003</v>
      </c>
      <c r="K8" s="90">
        <v>-0.8024373918046328</v>
      </c>
      <c r="L8" s="34" t="s">
        <v>448</v>
      </c>
      <c r="M8" s="35" t="s">
        <v>441</v>
      </c>
    </row>
    <row r="9" spans="1:13" s="2" customFormat="1" x14ac:dyDescent="0.25">
      <c r="A9" s="49"/>
      <c r="B9" s="50" t="s">
        <v>470</v>
      </c>
      <c r="C9" s="87" t="s">
        <v>9</v>
      </c>
      <c r="D9" s="36">
        <v>50.954749999999997</v>
      </c>
      <c r="E9" s="43">
        <v>155.818153</v>
      </c>
      <c r="F9" s="43">
        <v>39.083433999999997</v>
      </c>
      <c r="G9" s="43">
        <v>20.175578999999999</v>
      </c>
      <c r="H9" s="43">
        <v>32.682865999999997</v>
      </c>
      <c r="I9" s="90">
        <v>0.6199220850117857</v>
      </c>
      <c r="J9" s="91">
        <v>59.742956400000004</v>
      </c>
      <c r="K9" s="90">
        <v>-0.45294193710172681</v>
      </c>
      <c r="L9" s="34" t="s">
        <v>448</v>
      </c>
      <c r="M9" s="35" t="s">
        <v>441</v>
      </c>
    </row>
    <row r="10" spans="1:13" s="2" customFormat="1" x14ac:dyDescent="0.25">
      <c r="A10" s="49"/>
      <c r="B10" s="50" t="s">
        <v>471</v>
      </c>
      <c r="C10" s="87" t="s">
        <v>9</v>
      </c>
      <c r="D10" s="36">
        <v>20.045155999999999</v>
      </c>
      <c r="E10" s="43">
        <v>21.102636</v>
      </c>
      <c r="F10" s="43">
        <v>12.917771999999999</v>
      </c>
      <c r="G10" s="43">
        <v>13.109811000000001</v>
      </c>
      <c r="H10" s="43">
        <v>9.2145679999999999</v>
      </c>
      <c r="I10" s="90">
        <v>-0.29712426822934368</v>
      </c>
      <c r="J10" s="91">
        <v>15.2779886</v>
      </c>
      <c r="K10" s="90">
        <v>-0.3968729627144767</v>
      </c>
      <c r="L10" s="34" t="s">
        <v>448</v>
      </c>
      <c r="M10" s="35" t="s">
        <v>441</v>
      </c>
    </row>
    <row r="11" spans="1:13" s="2" customFormat="1" x14ac:dyDescent="0.25">
      <c r="A11" s="49"/>
      <c r="B11" s="50" t="s">
        <v>415</v>
      </c>
      <c r="C11" s="87" t="s">
        <v>9</v>
      </c>
      <c r="D11" s="36">
        <v>58.073588999999998</v>
      </c>
      <c r="E11" s="43">
        <v>44.183309999999999</v>
      </c>
      <c r="F11" s="43">
        <v>64.648719999999997</v>
      </c>
      <c r="G11" s="43">
        <v>14.817441000000001</v>
      </c>
      <c r="H11" s="43">
        <v>8.0937819999999991</v>
      </c>
      <c r="I11" s="90">
        <v>-0.45376654443908371</v>
      </c>
      <c r="J11" s="91">
        <v>37.9633684</v>
      </c>
      <c r="K11" s="90">
        <v>-0.7868002144930849</v>
      </c>
      <c r="L11" s="34" t="s">
        <v>448</v>
      </c>
      <c r="M11" s="35" t="s">
        <v>441</v>
      </c>
    </row>
    <row r="12" spans="1:13" s="2" customFormat="1" x14ac:dyDescent="0.25">
      <c r="A12" s="33" t="s">
        <v>8</v>
      </c>
      <c r="B12" s="40" t="s">
        <v>6</v>
      </c>
      <c r="C12" s="87" t="s">
        <v>9</v>
      </c>
      <c r="D12" s="42">
        <v>12.489575</v>
      </c>
      <c r="E12" s="43">
        <v>12.864757000000001</v>
      </c>
      <c r="F12" s="43">
        <v>16.591311000000001</v>
      </c>
      <c r="G12" s="43">
        <v>13.451904000000001</v>
      </c>
      <c r="H12" s="43">
        <v>15.872961999999999</v>
      </c>
      <c r="I12" s="90">
        <v>0.1799788342230213</v>
      </c>
      <c r="J12" s="91">
        <v>14.254101800000001</v>
      </c>
      <c r="K12" s="90">
        <v>0.11357153349360805</v>
      </c>
      <c r="L12" s="34" t="s">
        <v>448</v>
      </c>
      <c r="M12" s="35" t="s">
        <v>441</v>
      </c>
    </row>
    <row r="13" spans="1:13" s="2" customFormat="1" ht="16.5" x14ac:dyDescent="0.25">
      <c r="A13" s="54" t="s">
        <v>495</v>
      </c>
      <c r="B13" s="55" t="s">
        <v>6</v>
      </c>
      <c r="C13" s="92" t="s">
        <v>9</v>
      </c>
      <c r="D13" s="57">
        <v>353.64178800000002</v>
      </c>
      <c r="E13" s="58">
        <v>518.79995899999994</v>
      </c>
      <c r="F13" s="58">
        <v>316.73001099999999</v>
      </c>
      <c r="G13" s="58">
        <v>43.410116000000002</v>
      </c>
      <c r="H13" s="58">
        <v>37.111919</v>
      </c>
      <c r="I13" s="93">
        <v>-0.14508592881898774</v>
      </c>
      <c r="J13" s="94">
        <v>253.93875859999997</v>
      </c>
      <c r="K13" s="93">
        <v>-0.85385484592976979</v>
      </c>
      <c r="L13" s="60" t="s">
        <v>448</v>
      </c>
      <c r="M13" s="56" t="s">
        <v>441</v>
      </c>
    </row>
    <row r="14" spans="1:13" x14ac:dyDescent="0.25">
      <c r="A14" s="80" t="s">
        <v>76</v>
      </c>
      <c r="B14" s="62"/>
      <c r="C14" s="62"/>
      <c r="D14" s="62"/>
      <c r="E14" s="62"/>
      <c r="F14" s="62"/>
      <c r="G14" s="62"/>
      <c r="H14" s="62"/>
      <c r="I14" s="62"/>
      <c r="J14" s="62"/>
      <c r="K14" s="62"/>
      <c r="L14" s="62"/>
      <c r="M14" s="62"/>
    </row>
    <row r="15" spans="1:13" ht="16.5" x14ac:dyDescent="0.25">
      <c r="A15" s="62" t="s">
        <v>496</v>
      </c>
      <c r="B15" s="62"/>
      <c r="C15" s="62"/>
      <c r="D15" s="62"/>
      <c r="E15" s="62"/>
      <c r="F15" s="62"/>
      <c r="G15" s="62"/>
      <c r="H15" s="62"/>
      <c r="I15" s="62"/>
      <c r="J15" s="62"/>
      <c r="K15" s="62"/>
      <c r="L15" s="62"/>
      <c r="M15" s="62"/>
    </row>
    <row r="16" spans="1:13" ht="16.5" x14ac:dyDescent="0.25">
      <c r="A16" s="62" t="s">
        <v>497</v>
      </c>
      <c r="B16" s="62"/>
      <c r="C16" s="62"/>
      <c r="D16" s="62"/>
      <c r="E16" s="81"/>
      <c r="F16" s="81"/>
      <c r="G16" s="81"/>
      <c r="H16" s="81"/>
      <c r="I16" s="81"/>
      <c r="J16" s="81"/>
      <c r="K16" s="82"/>
      <c r="L16" s="62"/>
      <c r="M16" s="62"/>
    </row>
    <row r="17" spans="1:13" ht="16.5" x14ac:dyDescent="0.25">
      <c r="A17" s="62" t="s">
        <v>498</v>
      </c>
      <c r="B17" s="62"/>
      <c r="C17" s="62"/>
      <c r="D17" s="62"/>
      <c r="E17" s="81"/>
      <c r="F17" s="81"/>
      <c r="G17" s="81"/>
      <c r="H17" s="81"/>
      <c r="I17" s="81"/>
      <c r="J17" s="81"/>
      <c r="K17" s="82"/>
      <c r="L17" s="62"/>
      <c r="M17" s="62"/>
    </row>
  </sheetData>
  <mergeCells count="1">
    <mergeCell ref="A8:A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AC17"/>
  <sheetViews>
    <sheetView workbookViewId="0">
      <selection activeCell="E13" sqref="E13"/>
    </sheetView>
  </sheetViews>
  <sheetFormatPr defaultRowHeight="15" x14ac:dyDescent="0.25"/>
  <cols>
    <col min="1" max="1" width="19" style="7" bestFit="1" customWidth="1"/>
    <col min="2" max="2" width="11.28515625" style="7" bestFit="1" customWidth="1"/>
    <col min="3" max="3" width="18.28515625" style="7" bestFit="1" customWidth="1"/>
    <col min="4" max="4" width="10.5703125" style="7" bestFit="1" customWidth="1"/>
    <col min="5" max="5" width="10.5703125" style="6" bestFit="1" customWidth="1"/>
    <col min="6" max="6" width="10.7109375" style="6" bestFit="1" customWidth="1"/>
    <col min="7" max="8" width="10.7109375" style="6" customWidth="1"/>
    <col min="9" max="10" width="16.7109375" style="6" customWidth="1"/>
    <col min="11" max="11" width="16.85546875" style="8" bestFit="1" customWidth="1"/>
    <col min="12" max="12" width="24.5703125" style="7" bestFit="1" customWidth="1"/>
    <col min="13" max="13" width="129.7109375" style="7" bestFit="1" customWidth="1"/>
    <col min="14" max="29" width="9.140625" style="7"/>
  </cols>
  <sheetData>
    <row r="1" spans="1:29" s="1" customFormat="1" ht="30" x14ac:dyDescent="0.25">
      <c r="A1" s="29" t="s">
        <v>0</v>
      </c>
      <c r="B1" s="30" t="s">
        <v>7</v>
      </c>
      <c r="C1" s="31" t="s">
        <v>1</v>
      </c>
      <c r="D1" s="29" t="s">
        <v>2</v>
      </c>
      <c r="E1" s="30" t="s">
        <v>404</v>
      </c>
      <c r="F1" s="30" t="s">
        <v>422</v>
      </c>
      <c r="G1" s="30" t="s">
        <v>437</v>
      </c>
      <c r="H1" s="30" t="s">
        <v>493</v>
      </c>
      <c r="I1" s="64" t="s">
        <v>131</v>
      </c>
      <c r="J1" s="64" t="s">
        <v>410</v>
      </c>
      <c r="K1" s="32" t="s">
        <v>405</v>
      </c>
      <c r="L1" s="30" t="s">
        <v>13</v>
      </c>
      <c r="M1" s="31" t="s">
        <v>14</v>
      </c>
      <c r="N1" s="6"/>
      <c r="O1" s="6"/>
      <c r="P1" s="6"/>
      <c r="Q1" s="6"/>
      <c r="R1" s="6"/>
      <c r="S1" s="6"/>
      <c r="T1" s="6"/>
      <c r="U1" s="6"/>
      <c r="V1" s="6"/>
      <c r="W1" s="6"/>
      <c r="X1" s="6"/>
      <c r="Y1" s="6"/>
      <c r="Z1" s="6"/>
      <c r="AA1" s="6"/>
      <c r="AB1" s="6"/>
      <c r="AC1" s="6"/>
    </row>
    <row r="2" spans="1:29" s="2" customFormat="1" ht="42.75" x14ac:dyDescent="0.25">
      <c r="A2" s="33" t="s">
        <v>3</v>
      </c>
      <c r="B2" s="34"/>
      <c r="C2" s="35" t="s">
        <v>9</v>
      </c>
      <c r="D2" s="42">
        <v>511.54168149999998</v>
      </c>
      <c r="E2" s="37">
        <v>714.50016290999997</v>
      </c>
      <c r="F2" s="37">
        <v>487.99958887999998</v>
      </c>
      <c r="G2" s="37">
        <v>156.67385240999999</v>
      </c>
      <c r="H2" s="37">
        <v>143.29634760566927</v>
      </c>
      <c r="I2" s="38">
        <v>-8.53844122586781E-2</v>
      </c>
      <c r="J2" s="88">
        <v>402.80232666113386</v>
      </c>
      <c r="K2" s="38">
        <v>-0.64425144017050229</v>
      </c>
      <c r="L2" s="34" t="s">
        <v>439</v>
      </c>
      <c r="M2" s="39" t="s">
        <v>440</v>
      </c>
      <c r="N2" s="9"/>
      <c r="O2" s="9"/>
      <c r="P2" s="9"/>
      <c r="Q2" s="9"/>
      <c r="R2" s="9"/>
      <c r="S2" s="9"/>
      <c r="T2" s="9"/>
      <c r="U2" s="9"/>
      <c r="V2" s="9"/>
      <c r="W2" s="9"/>
      <c r="X2" s="9"/>
      <c r="Y2" s="9"/>
      <c r="Z2" s="9"/>
      <c r="AA2" s="9"/>
      <c r="AB2" s="9"/>
      <c r="AC2" s="9"/>
    </row>
    <row r="3" spans="1:29" s="2" customFormat="1" x14ac:dyDescent="0.25">
      <c r="A3" s="33" t="s">
        <v>18</v>
      </c>
      <c r="B3" s="40"/>
      <c r="C3" s="41" t="s">
        <v>20</v>
      </c>
      <c r="D3" s="42">
        <v>754.8420000000001</v>
      </c>
      <c r="E3" s="43">
        <v>1174.6209999999999</v>
      </c>
      <c r="F3" s="43">
        <v>1244.5119999999999</v>
      </c>
      <c r="G3" s="43">
        <v>645.79200000000014</v>
      </c>
      <c r="H3" s="43">
        <v>309.22500000000002</v>
      </c>
      <c r="I3" s="44">
        <v>-0.52116935483870974</v>
      </c>
      <c r="J3" s="69">
        <v>825.79840000000002</v>
      </c>
      <c r="K3" s="44">
        <v>-0.62554420061845595</v>
      </c>
      <c r="L3" s="34" t="s">
        <v>451</v>
      </c>
      <c r="M3" s="35" t="s">
        <v>442</v>
      </c>
      <c r="N3" s="9"/>
      <c r="O3" s="9"/>
      <c r="P3" s="9"/>
      <c r="Q3" s="9"/>
      <c r="R3" s="9"/>
      <c r="S3" s="9"/>
      <c r="T3" s="9"/>
      <c r="U3" s="9"/>
      <c r="V3" s="9"/>
      <c r="W3" s="9"/>
      <c r="X3" s="9"/>
      <c r="Y3" s="9"/>
      <c r="Z3" s="9"/>
      <c r="AA3" s="9"/>
      <c r="AB3" s="9"/>
      <c r="AC3" s="9"/>
    </row>
    <row r="4" spans="1:29" s="2" customFormat="1" x14ac:dyDescent="0.25">
      <c r="A4" s="33" t="s">
        <v>19</v>
      </c>
      <c r="B4" s="40"/>
      <c r="C4" s="35" t="s">
        <v>26</v>
      </c>
      <c r="D4" s="70">
        <v>1.648390719221603</v>
      </c>
      <c r="E4" s="53">
        <v>1.5889840379555242</v>
      </c>
      <c r="F4" s="53">
        <v>1.0380076091961508</v>
      </c>
      <c r="G4" s="53">
        <v>0.64949319110584347</v>
      </c>
      <c r="H4" s="53">
        <v>0.9</v>
      </c>
      <c r="I4" s="44">
        <v>0.38569581994791569</v>
      </c>
      <c r="J4" s="76">
        <v>1.1649751114958244</v>
      </c>
      <c r="K4" s="44">
        <v>-0.22745130679710157</v>
      </c>
      <c r="L4" s="34" t="s">
        <v>451</v>
      </c>
      <c r="M4" s="35" t="s">
        <v>442</v>
      </c>
      <c r="N4" s="9"/>
      <c r="O4" s="9"/>
      <c r="P4" s="9"/>
      <c r="Q4" s="9"/>
      <c r="R4" s="9"/>
      <c r="S4" s="9"/>
      <c r="T4" s="9"/>
      <c r="U4" s="9"/>
      <c r="V4" s="9"/>
      <c r="W4" s="9"/>
      <c r="X4" s="9"/>
      <c r="Y4" s="9"/>
      <c r="Z4" s="9"/>
      <c r="AA4" s="9"/>
      <c r="AB4" s="9"/>
      <c r="AC4" s="9"/>
    </row>
    <row r="5" spans="1:29" s="2" customFormat="1" x14ac:dyDescent="0.25">
      <c r="A5" s="33" t="s">
        <v>4</v>
      </c>
      <c r="B5" s="34"/>
      <c r="C5" s="41" t="s">
        <v>10</v>
      </c>
      <c r="D5" s="42">
        <v>1525.2330000000002</v>
      </c>
      <c r="E5" s="43">
        <v>2096.6130000000003</v>
      </c>
      <c r="F5" s="43">
        <v>1962.8409999999999</v>
      </c>
      <c r="G5" s="43">
        <v>726.29700000000003</v>
      </c>
      <c r="H5" s="43">
        <v>385.59800000000001</v>
      </c>
      <c r="I5" s="44">
        <v>-0.46909046849980107</v>
      </c>
      <c r="J5" s="69">
        <v>1339.3164000000002</v>
      </c>
      <c r="K5" s="44">
        <v>-0.71209342318215474</v>
      </c>
      <c r="L5" s="34" t="s">
        <v>451</v>
      </c>
      <c r="M5" s="35" t="s">
        <v>442</v>
      </c>
      <c r="N5" s="9"/>
      <c r="O5" s="9"/>
      <c r="P5" s="9"/>
      <c r="Q5" s="9"/>
      <c r="R5" s="9"/>
      <c r="S5" s="9"/>
      <c r="T5" s="9"/>
      <c r="U5" s="9"/>
      <c r="V5" s="9"/>
      <c r="W5" s="9"/>
      <c r="X5" s="9"/>
      <c r="Y5" s="9"/>
      <c r="Z5" s="9"/>
      <c r="AA5" s="9"/>
      <c r="AB5" s="9"/>
      <c r="AC5" s="9"/>
    </row>
    <row r="6" spans="1:29" s="2" customFormat="1" x14ac:dyDescent="0.25">
      <c r="A6" s="33" t="s">
        <v>5</v>
      </c>
      <c r="B6" s="34"/>
      <c r="C6" s="35" t="s">
        <v>25</v>
      </c>
      <c r="D6" s="36">
        <v>531.67899999999997</v>
      </c>
      <c r="E6" s="37">
        <v>559.226</v>
      </c>
      <c r="F6" s="37">
        <v>539.11599999999999</v>
      </c>
      <c r="G6" s="37">
        <v>573.82399999999996</v>
      </c>
      <c r="H6" s="37">
        <v>620</v>
      </c>
      <c r="I6" s="38">
        <v>8.0470666964086668E-2</v>
      </c>
      <c r="J6" s="72">
        <v>564.76900000000001</v>
      </c>
      <c r="K6" s="38">
        <v>9.7793965320334575E-2</v>
      </c>
      <c r="L6" s="47" t="s">
        <v>450</v>
      </c>
      <c r="M6" s="48" t="s">
        <v>443</v>
      </c>
      <c r="N6" s="9"/>
      <c r="O6" s="9"/>
      <c r="P6" s="9"/>
      <c r="Q6" s="9"/>
      <c r="R6" s="9"/>
      <c r="S6" s="9"/>
      <c r="T6" s="9"/>
      <c r="U6" s="9"/>
      <c r="V6" s="9"/>
      <c r="W6" s="9"/>
      <c r="X6" s="9"/>
      <c r="Y6" s="9"/>
      <c r="Z6" s="9"/>
      <c r="AA6" s="9"/>
      <c r="AB6" s="9"/>
      <c r="AC6" s="9"/>
    </row>
    <row r="7" spans="1:29" s="2" customFormat="1" x14ac:dyDescent="0.25">
      <c r="A7" s="33" t="s">
        <v>5</v>
      </c>
      <c r="B7" s="34"/>
      <c r="C7" s="35" t="s">
        <v>407</v>
      </c>
      <c r="D7" s="36">
        <v>765.33399999999995</v>
      </c>
      <c r="E7" s="37">
        <v>771.97500000000002</v>
      </c>
      <c r="F7" s="37">
        <v>791.50900000000001</v>
      </c>
      <c r="G7" s="37">
        <v>971.851</v>
      </c>
      <c r="H7" s="37">
        <v>830.72500000000002</v>
      </c>
      <c r="I7" s="38">
        <v>-0.14521361813693656</v>
      </c>
      <c r="J7" s="72">
        <v>826.27880000000005</v>
      </c>
      <c r="K7" s="38">
        <v>5.3809924688856814E-3</v>
      </c>
      <c r="L7" s="47" t="s">
        <v>450</v>
      </c>
      <c r="M7" s="48" t="s">
        <v>443</v>
      </c>
      <c r="N7" s="9"/>
      <c r="O7" s="9"/>
      <c r="P7" s="9"/>
      <c r="Q7" s="9"/>
      <c r="R7" s="9"/>
      <c r="S7" s="9"/>
      <c r="T7" s="9"/>
      <c r="U7" s="9"/>
      <c r="V7" s="9"/>
      <c r="W7" s="9"/>
      <c r="X7" s="9"/>
      <c r="Y7" s="9"/>
      <c r="Z7" s="9"/>
      <c r="AA7" s="9"/>
      <c r="AB7" s="9"/>
      <c r="AC7" s="9"/>
    </row>
    <row r="8" spans="1:29" s="2" customFormat="1" x14ac:dyDescent="0.25">
      <c r="A8" s="49" t="s">
        <v>12</v>
      </c>
      <c r="B8" s="40" t="s">
        <v>6</v>
      </c>
      <c r="C8" s="35" t="s">
        <v>9</v>
      </c>
      <c r="D8" s="95">
        <v>136.493942</v>
      </c>
      <c r="E8" s="96">
        <v>217.11319700000001</v>
      </c>
      <c r="F8" s="96">
        <v>36.725349999999999</v>
      </c>
      <c r="G8" s="96">
        <v>18.198782999999999</v>
      </c>
      <c r="H8" s="96">
        <v>3.7835220000000001</v>
      </c>
      <c r="I8" s="44">
        <v>-0.79210027395787952</v>
      </c>
      <c r="J8" s="76">
        <v>82.462958799999996</v>
      </c>
      <c r="K8" s="44">
        <v>-0.95411852721442736</v>
      </c>
      <c r="L8" s="34" t="s">
        <v>448</v>
      </c>
      <c r="M8" s="35" t="s">
        <v>441</v>
      </c>
      <c r="N8" s="9"/>
      <c r="O8" s="9"/>
      <c r="P8" s="9"/>
      <c r="Q8" s="9"/>
      <c r="R8" s="9"/>
      <c r="S8" s="9"/>
      <c r="T8" s="9"/>
      <c r="U8" s="9"/>
      <c r="V8" s="9"/>
      <c r="W8" s="9"/>
      <c r="X8" s="9"/>
      <c r="Y8" s="9"/>
      <c r="Z8" s="9"/>
      <c r="AA8" s="9"/>
      <c r="AB8" s="9"/>
      <c r="AC8" s="9"/>
    </row>
    <row r="9" spans="1:29" s="2" customFormat="1" x14ac:dyDescent="0.25">
      <c r="A9" s="49"/>
      <c r="B9" s="50" t="s">
        <v>413</v>
      </c>
      <c r="C9" s="35" t="s">
        <v>9</v>
      </c>
      <c r="D9" s="95">
        <v>12.315464</v>
      </c>
      <c r="E9" s="96">
        <v>4.0281520000000004</v>
      </c>
      <c r="F9" s="96">
        <v>2.8714230000000001</v>
      </c>
      <c r="G9" s="96">
        <v>2.5333139999999998</v>
      </c>
      <c r="H9" s="96">
        <v>2.2817150000000002</v>
      </c>
      <c r="I9" s="44">
        <v>-9.9316152675901881E-2</v>
      </c>
      <c r="J9" s="76">
        <v>4.8060136</v>
      </c>
      <c r="K9" s="44">
        <v>-0.5252375066104682</v>
      </c>
      <c r="L9" s="34" t="s">
        <v>448</v>
      </c>
      <c r="M9" s="35" t="s">
        <v>441</v>
      </c>
      <c r="N9" s="9"/>
      <c r="O9" s="9"/>
      <c r="P9" s="9"/>
      <c r="Q9" s="9"/>
      <c r="R9" s="9"/>
      <c r="S9" s="9"/>
      <c r="T9" s="9"/>
      <c r="U9" s="9"/>
      <c r="V9" s="9"/>
      <c r="W9" s="9"/>
      <c r="X9" s="9"/>
      <c r="Y9" s="9"/>
      <c r="Z9" s="9"/>
      <c r="AA9" s="9"/>
      <c r="AB9" s="9"/>
      <c r="AC9" s="9"/>
    </row>
    <row r="10" spans="1:29" s="2" customFormat="1" x14ac:dyDescent="0.25">
      <c r="A10" s="49"/>
      <c r="B10" s="50" t="s">
        <v>416</v>
      </c>
      <c r="C10" s="35" t="s">
        <v>9</v>
      </c>
      <c r="D10" s="95">
        <v>0</v>
      </c>
      <c r="E10" s="96">
        <v>0.61219299999999999</v>
      </c>
      <c r="F10" s="96">
        <v>0.611788</v>
      </c>
      <c r="G10" s="96">
        <v>0</v>
      </c>
      <c r="H10" s="96">
        <v>0.48569200000000001</v>
      </c>
      <c r="I10" s="44" t="s">
        <v>89</v>
      </c>
      <c r="J10" s="76">
        <v>0.34193459999999998</v>
      </c>
      <c r="K10" s="44">
        <v>0.4204236716611891</v>
      </c>
      <c r="L10" s="34" t="s">
        <v>448</v>
      </c>
      <c r="M10" s="35" t="s">
        <v>441</v>
      </c>
      <c r="N10" s="9"/>
      <c r="O10" s="9"/>
      <c r="P10" s="9"/>
      <c r="Q10" s="9"/>
      <c r="R10" s="9"/>
      <c r="S10" s="9"/>
      <c r="T10" s="9"/>
      <c r="U10" s="9"/>
      <c r="V10" s="9"/>
      <c r="W10" s="9"/>
      <c r="X10" s="9"/>
      <c r="Y10" s="9"/>
      <c r="Z10" s="9"/>
      <c r="AA10" s="9"/>
      <c r="AB10" s="9"/>
      <c r="AC10" s="9"/>
    </row>
    <row r="11" spans="1:29" s="2" customFormat="1" x14ac:dyDescent="0.25">
      <c r="A11" s="49"/>
      <c r="B11" s="50" t="s">
        <v>435</v>
      </c>
      <c r="C11" s="35" t="s">
        <v>9</v>
      </c>
      <c r="D11" s="95">
        <v>0</v>
      </c>
      <c r="E11" s="96">
        <v>8.2950000000000003E-3</v>
      </c>
      <c r="F11" s="96">
        <v>3.6062999999999998E-2</v>
      </c>
      <c r="G11" s="96">
        <v>0.110792</v>
      </c>
      <c r="H11" s="96">
        <v>0.26061000000000001</v>
      </c>
      <c r="I11" s="44">
        <v>1.3522456495053796</v>
      </c>
      <c r="J11" s="76">
        <v>8.3152000000000004E-2</v>
      </c>
      <c r="K11" s="44">
        <v>2.1341398883971521</v>
      </c>
      <c r="L11" s="34" t="s">
        <v>448</v>
      </c>
      <c r="M11" s="35" t="s">
        <v>441</v>
      </c>
      <c r="N11" s="9"/>
      <c r="O11" s="9"/>
      <c r="P11" s="9"/>
      <c r="Q11" s="9"/>
      <c r="R11" s="9"/>
      <c r="S11" s="9"/>
      <c r="T11" s="9"/>
      <c r="U11" s="9"/>
      <c r="V11" s="9"/>
      <c r="W11" s="9"/>
      <c r="X11" s="9"/>
      <c r="Y11" s="9"/>
      <c r="Z11" s="9"/>
      <c r="AA11" s="9"/>
      <c r="AB11" s="9"/>
      <c r="AC11" s="9"/>
    </row>
    <row r="12" spans="1:29" s="2" customFormat="1" x14ac:dyDescent="0.25">
      <c r="A12" s="33" t="s">
        <v>8</v>
      </c>
      <c r="B12" s="40" t="s">
        <v>6</v>
      </c>
      <c r="C12" s="35" t="s">
        <v>9</v>
      </c>
      <c r="D12" s="95">
        <v>16.46358</v>
      </c>
      <c r="E12" s="96">
        <v>15.466136000000001</v>
      </c>
      <c r="F12" s="96">
        <v>13.996165</v>
      </c>
      <c r="G12" s="96">
        <v>18.585455</v>
      </c>
      <c r="H12" s="96">
        <v>16.394418999999999</v>
      </c>
      <c r="I12" s="44">
        <v>-0.11788982298254203</v>
      </c>
      <c r="J12" s="76">
        <v>16.181151</v>
      </c>
      <c r="K12" s="44">
        <v>1.318002656300532E-2</v>
      </c>
      <c r="L12" s="34" t="s">
        <v>448</v>
      </c>
      <c r="M12" s="35" t="s">
        <v>441</v>
      </c>
      <c r="N12" s="9"/>
      <c r="O12" s="9"/>
      <c r="P12" s="9"/>
      <c r="Q12" s="9"/>
      <c r="R12" s="9"/>
      <c r="S12" s="9"/>
      <c r="T12" s="9"/>
      <c r="U12" s="9"/>
      <c r="V12" s="9"/>
      <c r="W12" s="9"/>
      <c r="X12" s="9"/>
      <c r="Y12" s="9"/>
      <c r="Z12" s="9"/>
      <c r="AA12" s="9"/>
      <c r="AB12" s="9"/>
      <c r="AC12" s="9"/>
    </row>
    <row r="13" spans="1:29" s="2" customFormat="1" ht="16.5" x14ac:dyDescent="0.25">
      <c r="A13" s="54" t="s">
        <v>495</v>
      </c>
      <c r="B13" s="55" t="s">
        <v>6</v>
      </c>
      <c r="C13" s="56" t="s">
        <v>9</v>
      </c>
      <c r="D13" s="97">
        <v>120.030362</v>
      </c>
      <c r="E13" s="98">
        <v>201.64706100000001</v>
      </c>
      <c r="F13" s="98">
        <v>22.729185000000001</v>
      </c>
      <c r="G13" s="98">
        <v>-0.38667200000000079</v>
      </c>
      <c r="H13" s="98">
        <v>-12.610897</v>
      </c>
      <c r="I13" s="59">
        <v>31.613938945669645</v>
      </c>
      <c r="J13" s="79">
        <v>66.281807799999996</v>
      </c>
      <c r="K13" s="59">
        <v>-1.1902618141927022</v>
      </c>
      <c r="L13" s="60" t="s">
        <v>448</v>
      </c>
      <c r="M13" s="56" t="s">
        <v>441</v>
      </c>
      <c r="N13" s="9"/>
      <c r="O13" s="9"/>
      <c r="P13" s="9"/>
      <c r="Q13" s="9"/>
      <c r="R13" s="9"/>
      <c r="S13" s="9"/>
      <c r="T13" s="9"/>
      <c r="U13" s="9"/>
      <c r="V13" s="9"/>
      <c r="W13" s="9"/>
      <c r="X13" s="9"/>
      <c r="Y13" s="9"/>
      <c r="Z13" s="9"/>
      <c r="AA13" s="9"/>
      <c r="AB13" s="9"/>
      <c r="AC13" s="9"/>
    </row>
    <row r="14" spans="1:29" x14ac:dyDescent="0.25">
      <c r="A14" s="80" t="s">
        <v>76</v>
      </c>
      <c r="B14" s="62"/>
      <c r="C14" s="62"/>
      <c r="D14" s="62"/>
      <c r="E14" s="62"/>
      <c r="F14" s="62"/>
      <c r="G14" s="62"/>
      <c r="H14" s="62"/>
      <c r="I14" s="62"/>
      <c r="J14" s="62"/>
      <c r="K14" s="62"/>
      <c r="L14" s="62"/>
      <c r="M14" s="62"/>
    </row>
    <row r="15" spans="1:29" ht="16.5" x14ac:dyDescent="0.25">
      <c r="A15" s="62" t="s">
        <v>496</v>
      </c>
      <c r="B15" s="62"/>
      <c r="C15" s="62"/>
      <c r="D15" s="62"/>
      <c r="E15" s="62"/>
      <c r="F15" s="62"/>
      <c r="G15" s="62"/>
      <c r="H15" s="62"/>
      <c r="I15" s="62"/>
      <c r="J15" s="62"/>
      <c r="K15" s="62"/>
      <c r="L15" s="62"/>
      <c r="M15" s="62"/>
    </row>
    <row r="16" spans="1:29" ht="16.5" x14ac:dyDescent="0.25">
      <c r="A16" s="62" t="s">
        <v>497</v>
      </c>
      <c r="B16" s="62"/>
      <c r="C16" s="62"/>
      <c r="D16" s="62"/>
      <c r="E16" s="81"/>
      <c r="F16" s="81"/>
      <c r="G16" s="81"/>
      <c r="H16" s="81"/>
      <c r="I16" s="81"/>
      <c r="J16" s="81"/>
      <c r="K16" s="82"/>
      <c r="L16" s="62"/>
      <c r="M16" s="62"/>
    </row>
    <row r="17" spans="1:13" ht="16.5" x14ac:dyDescent="0.25">
      <c r="A17" s="62" t="s">
        <v>498</v>
      </c>
      <c r="B17" s="62"/>
      <c r="C17" s="62"/>
      <c r="D17" s="62"/>
      <c r="E17" s="81"/>
      <c r="F17" s="81"/>
      <c r="G17" s="81"/>
      <c r="H17" s="81"/>
      <c r="I17" s="81"/>
      <c r="J17" s="81"/>
      <c r="K17" s="82"/>
      <c r="L17" s="62"/>
      <c r="M17" s="62"/>
    </row>
  </sheetData>
  <mergeCells count="1">
    <mergeCell ref="A8:A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17"/>
  <sheetViews>
    <sheetView workbookViewId="0">
      <selection activeCell="C13" sqref="C13"/>
    </sheetView>
  </sheetViews>
  <sheetFormatPr defaultRowHeight="15" x14ac:dyDescent="0.25"/>
  <cols>
    <col min="1" max="1" width="20.7109375" style="7" customWidth="1"/>
    <col min="2" max="2" width="11.28515625" style="7" bestFit="1" customWidth="1"/>
    <col min="3" max="3" width="16.140625" style="7" bestFit="1" customWidth="1"/>
    <col min="4" max="4" width="11.85546875" style="7" bestFit="1" customWidth="1"/>
    <col min="5" max="5" width="11.85546875" style="6" bestFit="1" customWidth="1"/>
    <col min="6" max="6" width="11.5703125" style="6" bestFit="1" customWidth="1"/>
    <col min="7" max="8" width="11.5703125" style="6" customWidth="1"/>
    <col min="9" max="10" width="16.7109375" style="6" customWidth="1"/>
    <col min="11" max="11" width="16.85546875" style="8" bestFit="1" customWidth="1"/>
    <col min="12" max="12" width="25.5703125" style="7" bestFit="1" customWidth="1"/>
    <col min="13" max="13" width="124.5703125" style="7" bestFit="1" customWidth="1"/>
  </cols>
  <sheetData>
    <row r="1" spans="1:13" s="1" customFormat="1" ht="30" x14ac:dyDescent="0.25">
      <c r="A1" s="29" t="s">
        <v>0</v>
      </c>
      <c r="B1" s="30" t="s">
        <v>7</v>
      </c>
      <c r="C1" s="31" t="s">
        <v>1</v>
      </c>
      <c r="D1" s="29" t="s">
        <v>2</v>
      </c>
      <c r="E1" s="30" t="s">
        <v>404</v>
      </c>
      <c r="F1" s="30" t="s">
        <v>422</v>
      </c>
      <c r="G1" s="30" t="s">
        <v>437</v>
      </c>
      <c r="H1" s="30" t="s">
        <v>493</v>
      </c>
      <c r="I1" s="64" t="s">
        <v>131</v>
      </c>
      <c r="J1" s="64" t="s">
        <v>410</v>
      </c>
      <c r="K1" s="32" t="s">
        <v>405</v>
      </c>
      <c r="L1" s="30" t="s">
        <v>13</v>
      </c>
      <c r="M1" s="31" t="s">
        <v>14</v>
      </c>
    </row>
    <row r="2" spans="1:13" s="2" customFormat="1" ht="42.75" x14ac:dyDescent="0.25">
      <c r="A2" s="33" t="s">
        <v>3</v>
      </c>
      <c r="B2" s="34"/>
      <c r="C2" s="35" t="s">
        <v>9</v>
      </c>
      <c r="D2" s="42">
        <v>874.13875369000004</v>
      </c>
      <c r="E2" s="37">
        <v>1059.4663880000001</v>
      </c>
      <c r="F2" s="37">
        <v>1628.7418164999999</v>
      </c>
      <c r="G2" s="37">
        <v>849.24755063999999</v>
      </c>
      <c r="H2" s="37">
        <v>249.22193662974755</v>
      </c>
      <c r="I2" s="66">
        <v>-0.70653793885901495</v>
      </c>
      <c r="J2" s="88">
        <v>932.16328909194942</v>
      </c>
      <c r="K2" s="66">
        <v>-0.73264133060579684</v>
      </c>
      <c r="L2" s="34" t="s">
        <v>439</v>
      </c>
      <c r="M2" s="39" t="s">
        <v>440</v>
      </c>
    </row>
    <row r="3" spans="1:13" s="2" customFormat="1" x14ac:dyDescent="0.25">
      <c r="A3" s="33" t="s">
        <v>18</v>
      </c>
      <c r="B3" s="40"/>
      <c r="C3" s="41" t="s">
        <v>20</v>
      </c>
      <c r="D3" s="42">
        <v>163</v>
      </c>
      <c r="E3" s="43">
        <v>370</v>
      </c>
      <c r="F3" s="43">
        <v>350.5</v>
      </c>
      <c r="G3" s="43">
        <v>226.8</v>
      </c>
      <c r="H3" s="43">
        <v>42.225000000000001</v>
      </c>
      <c r="I3" s="90">
        <v>-0.81382275132275139</v>
      </c>
      <c r="J3" s="91">
        <v>230.50499999999997</v>
      </c>
      <c r="K3" s="90">
        <v>-0.81681525346521766</v>
      </c>
      <c r="L3" s="34" t="s">
        <v>451</v>
      </c>
      <c r="M3" s="35" t="s">
        <v>442</v>
      </c>
    </row>
    <row r="4" spans="1:13" s="2" customFormat="1" x14ac:dyDescent="0.25">
      <c r="A4" s="33" t="s">
        <v>19</v>
      </c>
      <c r="B4" s="40"/>
      <c r="C4" s="35" t="s">
        <v>77</v>
      </c>
      <c r="D4" s="45">
        <v>10.676062809113267</v>
      </c>
      <c r="E4" s="46">
        <v>6.8508155732825333</v>
      </c>
      <c r="F4" s="46">
        <v>9.2713367310387298</v>
      </c>
      <c r="G4" s="46">
        <v>6.2365491146695256</v>
      </c>
      <c r="H4" s="46">
        <v>9.899348727057431</v>
      </c>
      <c r="I4" s="90">
        <v>0.58731191642062397</v>
      </c>
      <c r="J4" s="91">
        <v>8.5868225910322966</v>
      </c>
      <c r="K4" s="90">
        <v>0.15285352901035587</v>
      </c>
      <c r="L4" s="34" t="s">
        <v>451</v>
      </c>
      <c r="M4" s="35" t="s">
        <v>442</v>
      </c>
    </row>
    <row r="5" spans="1:13" s="2" customFormat="1" x14ac:dyDescent="0.25">
      <c r="A5" s="33" t="s">
        <v>4</v>
      </c>
      <c r="B5" s="34"/>
      <c r="C5" s="41" t="s">
        <v>33</v>
      </c>
      <c r="D5" s="36">
        <v>1740.1982378854625</v>
      </c>
      <c r="E5" s="43">
        <v>2534.8017621145373</v>
      </c>
      <c r="F5" s="43">
        <v>3249.603524229075</v>
      </c>
      <c r="G5" s="43">
        <v>1414.4493392070485</v>
      </c>
      <c r="H5" s="43">
        <v>418</v>
      </c>
      <c r="I5" s="90">
        <v>-0.70447863460819737</v>
      </c>
      <c r="J5" s="91">
        <v>1871.4105726872247</v>
      </c>
      <c r="K5" s="90">
        <v>-0.77663907316726388</v>
      </c>
      <c r="L5" s="34" t="s">
        <v>451</v>
      </c>
      <c r="M5" s="35" t="s">
        <v>442</v>
      </c>
    </row>
    <row r="6" spans="1:13" s="2" customFormat="1" x14ac:dyDescent="0.25">
      <c r="A6" s="33" t="s">
        <v>5</v>
      </c>
      <c r="B6" s="34"/>
      <c r="C6" s="35" t="s">
        <v>27</v>
      </c>
      <c r="D6" s="36">
        <v>552.14345000000003</v>
      </c>
      <c r="E6" s="37">
        <v>492.76479</v>
      </c>
      <c r="F6" s="37">
        <v>600.08585000000005</v>
      </c>
      <c r="G6" s="37">
        <v>619.2650799999999</v>
      </c>
      <c r="H6" s="37">
        <v>614.94981000000007</v>
      </c>
      <c r="I6" s="66">
        <v>-6.9683728977578685E-3</v>
      </c>
      <c r="J6" s="88">
        <v>575.84179600000004</v>
      </c>
      <c r="K6" s="66">
        <v>6.7914511019620427E-2</v>
      </c>
      <c r="L6" s="47" t="s">
        <v>450</v>
      </c>
      <c r="M6" s="48" t="s">
        <v>443</v>
      </c>
    </row>
    <row r="7" spans="1:13" s="2" customFormat="1" x14ac:dyDescent="0.25">
      <c r="A7" s="73" t="s">
        <v>499</v>
      </c>
      <c r="B7" s="40" t="s">
        <v>6</v>
      </c>
      <c r="C7" s="35" t="s">
        <v>9</v>
      </c>
      <c r="D7" s="36">
        <v>1269.7810549999999</v>
      </c>
      <c r="E7" s="43">
        <v>1789.0239329999999</v>
      </c>
      <c r="F7" s="43">
        <v>2132.6137399999998</v>
      </c>
      <c r="G7" s="43">
        <v>2555.625974</v>
      </c>
      <c r="H7" s="43">
        <v>963.45014200000003</v>
      </c>
      <c r="I7" s="90">
        <v>-0.62300815854832126</v>
      </c>
      <c r="J7" s="91">
        <v>1742.0989687999997</v>
      </c>
      <c r="K7" s="90">
        <v>-0.44696015596424588</v>
      </c>
      <c r="L7" s="34" t="s">
        <v>448</v>
      </c>
      <c r="M7" s="35" t="s">
        <v>441</v>
      </c>
    </row>
    <row r="8" spans="1:13" s="2" customFormat="1" x14ac:dyDescent="0.25">
      <c r="A8" s="73"/>
      <c r="B8" s="50" t="s">
        <v>413</v>
      </c>
      <c r="C8" s="35" t="s">
        <v>9</v>
      </c>
      <c r="D8" s="36">
        <v>635.80197699999997</v>
      </c>
      <c r="E8" s="43">
        <v>463.821842</v>
      </c>
      <c r="F8" s="43">
        <v>113.54742400000001</v>
      </c>
      <c r="G8" s="43">
        <v>899.50391100000002</v>
      </c>
      <c r="H8" s="43">
        <v>611.44166199999995</v>
      </c>
      <c r="I8" s="90">
        <v>-0.32024568818133803</v>
      </c>
      <c r="J8" s="91">
        <v>544.8233631999999</v>
      </c>
      <c r="K8" s="90">
        <v>0.12227504049885063</v>
      </c>
      <c r="L8" s="34" t="s">
        <v>448</v>
      </c>
      <c r="M8" s="35" t="s">
        <v>441</v>
      </c>
    </row>
    <row r="9" spans="1:13" s="2" customFormat="1" x14ac:dyDescent="0.25">
      <c r="A9" s="73"/>
      <c r="B9" s="50" t="s">
        <v>415</v>
      </c>
      <c r="C9" s="35" t="s">
        <v>9</v>
      </c>
      <c r="D9" s="36">
        <v>129.91789299999999</v>
      </c>
      <c r="E9" s="43">
        <v>182.64027200000001</v>
      </c>
      <c r="F9" s="43">
        <v>29.118203999999999</v>
      </c>
      <c r="G9" s="43">
        <v>71.164237</v>
      </c>
      <c r="H9" s="43">
        <v>97.050227000000007</v>
      </c>
      <c r="I9" s="90">
        <v>0.36374998301464267</v>
      </c>
      <c r="J9" s="91">
        <v>101.97816660000001</v>
      </c>
      <c r="K9" s="90">
        <v>-4.8323477115737812E-2</v>
      </c>
      <c r="L9" s="34" t="s">
        <v>448</v>
      </c>
      <c r="M9" s="35" t="s">
        <v>441</v>
      </c>
    </row>
    <row r="10" spans="1:13" s="2" customFormat="1" x14ac:dyDescent="0.25">
      <c r="A10" s="73"/>
      <c r="B10" s="50" t="s">
        <v>412</v>
      </c>
      <c r="C10" s="35" t="s">
        <v>9</v>
      </c>
      <c r="D10" s="36">
        <v>171.96902499999999</v>
      </c>
      <c r="E10" s="43">
        <v>222.73039900000001</v>
      </c>
      <c r="F10" s="43">
        <v>457.94106599999998</v>
      </c>
      <c r="G10" s="43">
        <v>374.24067500000001</v>
      </c>
      <c r="H10" s="43">
        <v>92.863425000000007</v>
      </c>
      <c r="I10" s="90">
        <v>-0.75186175313519832</v>
      </c>
      <c r="J10" s="91">
        <v>263.94891799999999</v>
      </c>
      <c r="K10" s="90">
        <v>-0.64817652709604967</v>
      </c>
      <c r="L10" s="34" t="s">
        <v>448</v>
      </c>
      <c r="M10" s="35" t="s">
        <v>441</v>
      </c>
    </row>
    <row r="11" spans="1:13" s="2" customFormat="1" x14ac:dyDescent="0.25">
      <c r="A11" s="33" t="s">
        <v>501</v>
      </c>
      <c r="B11" s="40" t="s">
        <v>6</v>
      </c>
      <c r="C11" s="35" t="s">
        <v>9</v>
      </c>
      <c r="D11" s="99">
        <v>0.38754300000000003</v>
      </c>
      <c r="E11" s="53">
        <v>0.29708099999999998</v>
      </c>
      <c r="F11" s="53">
        <v>9.3303999999999998E-2</v>
      </c>
      <c r="G11" s="53">
        <v>0.218835</v>
      </c>
      <c r="H11" s="53">
        <v>0.18180499999999999</v>
      </c>
      <c r="I11" s="90">
        <v>-0.16921424817785091</v>
      </c>
      <c r="J11" s="91">
        <v>0.23571359999999997</v>
      </c>
      <c r="K11" s="90">
        <v>-0.22870381683534591</v>
      </c>
      <c r="L11" s="34" t="s">
        <v>448</v>
      </c>
      <c r="M11" s="35" t="s">
        <v>441</v>
      </c>
    </row>
    <row r="12" spans="1:13" s="2" customFormat="1" ht="16.5" x14ac:dyDescent="0.25">
      <c r="A12" s="54" t="s">
        <v>495</v>
      </c>
      <c r="B12" s="55" t="s">
        <v>6</v>
      </c>
      <c r="C12" s="56" t="s">
        <v>9</v>
      </c>
      <c r="D12" s="57">
        <v>1269.3935119999999</v>
      </c>
      <c r="E12" s="58">
        <v>1788.726852</v>
      </c>
      <c r="F12" s="58">
        <v>2132.5204359999998</v>
      </c>
      <c r="G12" s="58">
        <v>2555.4071389999999</v>
      </c>
      <c r="H12" s="58">
        <v>963.26833699999997</v>
      </c>
      <c r="I12" s="93">
        <v>-0.62304701967102083</v>
      </c>
      <c r="J12" s="94">
        <v>1741.8632551999999</v>
      </c>
      <c r="K12" s="93">
        <v>-0.44698969099649677</v>
      </c>
      <c r="L12" s="60" t="s">
        <v>448</v>
      </c>
      <c r="M12" s="56" t="s">
        <v>441</v>
      </c>
    </row>
    <row r="13" spans="1:13" x14ac:dyDescent="0.25">
      <c r="A13" s="80" t="s">
        <v>76</v>
      </c>
      <c r="B13" s="62"/>
      <c r="C13" s="62"/>
      <c r="D13" s="100"/>
      <c r="E13" s="101"/>
      <c r="F13" s="101"/>
      <c r="G13" s="101"/>
      <c r="H13" s="101"/>
      <c r="I13" s="101"/>
      <c r="J13" s="101"/>
      <c r="K13" s="82"/>
      <c r="L13" s="62"/>
      <c r="M13" s="62"/>
    </row>
    <row r="14" spans="1:13" ht="16.5" x14ac:dyDescent="0.25">
      <c r="A14" s="62" t="s">
        <v>496</v>
      </c>
      <c r="B14" s="62"/>
      <c r="C14" s="62"/>
      <c r="D14" s="100"/>
      <c r="E14" s="101"/>
      <c r="F14" s="101"/>
      <c r="G14" s="101"/>
      <c r="H14" s="101"/>
      <c r="I14" s="101"/>
      <c r="J14" s="101"/>
      <c r="K14" s="82"/>
      <c r="L14" s="62"/>
      <c r="M14" s="62"/>
    </row>
    <row r="15" spans="1:13" ht="16.5" x14ac:dyDescent="0.25">
      <c r="A15" s="62" t="s">
        <v>497</v>
      </c>
      <c r="B15" s="62"/>
      <c r="C15" s="62"/>
      <c r="D15" s="100"/>
      <c r="E15" s="101"/>
      <c r="F15" s="82"/>
      <c r="G15" s="82"/>
      <c r="H15" s="82"/>
      <c r="I15" s="101"/>
      <c r="J15" s="101"/>
      <c r="K15" s="82"/>
      <c r="L15" s="62"/>
      <c r="M15" s="62"/>
    </row>
    <row r="16" spans="1:13" ht="16.5" x14ac:dyDescent="0.25">
      <c r="A16" s="62" t="s">
        <v>498</v>
      </c>
      <c r="B16" s="62"/>
      <c r="C16" s="62"/>
      <c r="D16" s="63"/>
      <c r="E16" s="82"/>
      <c r="F16" s="82"/>
      <c r="G16" s="82"/>
      <c r="H16" s="82"/>
      <c r="I16" s="82"/>
      <c r="J16" s="82"/>
      <c r="K16" s="82"/>
      <c r="L16" s="62"/>
      <c r="M16" s="62"/>
    </row>
    <row r="17" spans="1:13" ht="16.5" x14ac:dyDescent="0.25">
      <c r="A17" s="62" t="s">
        <v>500</v>
      </c>
      <c r="B17" s="62"/>
      <c r="C17" s="62"/>
      <c r="D17" s="62"/>
      <c r="E17" s="81"/>
      <c r="F17" s="81"/>
      <c r="G17" s="81"/>
      <c r="H17" s="81"/>
      <c r="I17" s="81"/>
      <c r="J17" s="81"/>
      <c r="K17" s="82"/>
      <c r="L17" s="62"/>
      <c r="M17" s="62"/>
    </row>
  </sheetData>
  <mergeCells count="1">
    <mergeCell ref="A7:A10"/>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N16"/>
  <sheetViews>
    <sheetView workbookViewId="0">
      <selection activeCell="C11" sqref="C11"/>
    </sheetView>
  </sheetViews>
  <sheetFormatPr defaultColWidth="9.140625" defaultRowHeight="15" x14ac:dyDescent="0.25"/>
  <cols>
    <col min="1" max="1" width="19" style="9" bestFit="1" customWidth="1"/>
    <col min="2" max="2" width="12.5703125" style="9" bestFit="1" customWidth="1"/>
    <col min="3" max="3" width="24.42578125" style="9" bestFit="1" customWidth="1"/>
    <col min="4" max="5" width="10.5703125" style="9" bestFit="1" customWidth="1"/>
    <col min="6" max="6" width="10.7109375" style="9" bestFit="1" customWidth="1"/>
    <col min="7" max="8" width="10.7109375" style="9" customWidth="1"/>
    <col min="9" max="10" width="17.7109375" style="9" customWidth="1"/>
    <col min="11" max="11" width="16.85546875" style="5" bestFit="1" customWidth="1"/>
    <col min="12" max="12" width="21.85546875" style="9" bestFit="1" customWidth="1"/>
    <col min="13" max="13" width="129.7109375" style="9" bestFit="1" customWidth="1"/>
    <col min="14" max="14" width="34.7109375" style="9" customWidth="1"/>
    <col min="15" max="16384" width="9.140625" style="2"/>
  </cols>
  <sheetData>
    <row r="1" spans="1:14" s="10" customFormat="1" ht="30" x14ac:dyDescent="0.25">
      <c r="A1" s="102" t="s">
        <v>0</v>
      </c>
      <c r="B1" s="64" t="s">
        <v>7</v>
      </c>
      <c r="C1" s="103" t="s">
        <v>1</v>
      </c>
      <c r="D1" s="29" t="s">
        <v>2</v>
      </c>
      <c r="E1" s="30" t="s">
        <v>404</v>
      </c>
      <c r="F1" s="30" t="s">
        <v>422</v>
      </c>
      <c r="G1" s="30" t="s">
        <v>437</v>
      </c>
      <c r="H1" s="30" t="s">
        <v>493</v>
      </c>
      <c r="I1" s="64" t="s">
        <v>131</v>
      </c>
      <c r="J1" s="64" t="s">
        <v>410</v>
      </c>
      <c r="K1" s="32" t="s">
        <v>405</v>
      </c>
      <c r="L1" s="64" t="s">
        <v>13</v>
      </c>
      <c r="M1" s="103" t="s">
        <v>14</v>
      </c>
      <c r="N1" s="104" t="s">
        <v>15</v>
      </c>
    </row>
    <row r="2" spans="1:14" ht="42.75" x14ac:dyDescent="0.25">
      <c r="A2" s="33" t="s">
        <v>3</v>
      </c>
      <c r="B2" s="34"/>
      <c r="C2" s="35" t="s">
        <v>9</v>
      </c>
      <c r="D2" s="42">
        <v>74.410958989999997</v>
      </c>
      <c r="E2" s="43">
        <v>97.194976199999999</v>
      </c>
      <c r="F2" s="43">
        <v>85.097000010000002</v>
      </c>
      <c r="G2" s="37">
        <v>72.715206010000003</v>
      </c>
      <c r="H2" s="37">
        <v>64.592621444332565</v>
      </c>
      <c r="I2" s="66">
        <v>-0.11170407142283822</v>
      </c>
      <c r="J2" s="88">
        <v>78.802152530866522</v>
      </c>
      <c r="K2" s="66">
        <v>-0.18031907289547877</v>
      </c>
      <c r="L2" s="34" t="s">
        <v>439</v>
      </c>
      <c r="M2" s="39" t="s">
        <v>440</v>
      </c>
      <c r="N2" s="105" t="s">
        <v>17</v>
      </c>
    </row>
    <row r="3" spans="1:14" x14ac:dyDescent="0.25">
      <c r="A3" s="33" t="s">
        <v>18</v>
      </c>
      <c r="B3" s="40"/>
      <c r="C3" s="41" t="s">
        <v>20</v>
      </c>
      <c r="D3" s="36">
        <v>15.936999999999999</v>
      </c>
      <c r="E3" s="37">
        <v>16.062999999999999</v>
      </c>
      <c r="F3" s="37">
        <v>15.558</v>
      </c>
      <c r="G3" s="37">
        <v>16.207999999999998</v>
      </c>
      <c r="H3" s="37">
        <v>14.353999999999999</v>
      </c>
      <c r="I3" s="66">
        <v>-0.11438795656465939</v>
      </c>
      <c r="J3" s="88">
        <v>15.624000000000001</v>
      </c>
      <c r="K3" s="66">
        <v>-8.1285202252944222E-2</v>
      </c>
      <c r="L3" s="47" t="s">
        <v>434</v>
      </c>
      <c r="M3" s="48" t="s">
        <v>452</v>
      </c>
      <c r="N3" s="106"/>
    </row>
    <row r="4" spans="1:14" x14ac:dyDescent="0.25">
      <c r="A4" s="33" t="s">
        <v>19</v>
      </c>
      <c r="B4" s="40"/>
      <c r="C4" s="35" t="s">
        <v>30</v>
      </c>
      <c r="D4" s="36">
        <v>136.36142310346992</v>
      </c>
      <c r="E4" s="37">
        <v>130.79001431862045</v>
      </c>
      <c r="F4" s="37">
        <v>120.70960277670652</v>
      </c>
      <c r="G4" s="37">
        <v>123.60494817374136</v>
      </c>
      <c r="H4" s="37">
        <v>111.52814546467884</v>
      </c>
      <c r="I4" s="66">
        <v>-9.7704848288817203E-2</v>
      </c>
      <c r="J4" s="88">
        <v>124.59882676744341</v>
      </c>
      <c r="K4" s="66">
        <v>-0.1049021218085805</v>
      </c>
      <c r="L4" s="47" t="s">
        <v>434</v>
      </c>
      <c r="M4" s="48" t="s">
        <v>452</v>
      </c>
      <c r="N4" s="106"/>
    </row>
    <row r="5" spans="1:14" x14ac:dyDescent="0.25">
      <c r="A5" s="33" t="s">
        <v>4</v>
      </c>
      <c r="B5" s="34"/>
      <c r="C5" s="41" t="s">
        <v>31</v>
      </c>
      <c r="D5" s="36">
        <v>2173.192</v>
      </c>
      <c r="E5" s="37">
        <v>2100.88</v>
      </c>
      <c r="F5" s="37">
        <v>1878</v>
      </c>
      <c r="G5" s="37">
        <v>2003.3889999999999</v>
      </c>
      <c r="H5" s="37">
        <v>1600.875</v>
      </c>
      <c r="I5" s="66">
        <v>-0.20091654691125882</v>
      </c>
      <c r="J5" s="88">
        <v>1951.2671999999998</v>
      </c>
      <c r="K5" s="66">
        <v>-0.17957161376975939</v>
      </c>
      <c r="L5" s="47" t="s">
        <v>434</v>
      </c>
      <c r="M5" s="48" t="s">
        <v>452</v>
      </c>
      <c r="N5" s="106"/>
    </row>
    <row r="6" spans="1:14" x14ac:dyDescent="0.25">
      <c r="A6" s="33" t="s">
        <v>5</v>
      </c>
      <c r="B6" s="34"/>
      <c r="C6" s="35" t="s">
        <v>11</v>
      </c>
      <c r="D6" s="36">
        <v>37.299999999999997</v>
      </c>
      <c r="E6" s="37">
        <v>44.430999999999997</v>
      </c>
      <c r="F6" s="37">
        <v>39.378999999999998</v>
      </c>
      <c r="G6" s="37">
        <v>39.026000000000003</v>
      </c>
      <c r="H6" s="37">
        <v>43.383000000000003</v>
      </c>
      <c r="I6" s="66">
        <v>0.11164351970481223</v>
      </c>
      <c r="J6" s="88">
        <v>40.703800000000001</v>
      </c>
      <c r="K6" s="66">
        <v>6.582186429768222E-2</v>
      </c>
      <c r="L6" s="47" t="s">
        <v>450</v>
      </c>
      <c r="M6" s="48" t="s">
        <v>443</v>
      </c>
      <c r="N6" s="107"/>
    </row>
    <row r="7" spans="1:14" x14ac:dyDescent="0.25">
      <c r="A7" s="33" t="s">
        <v>12</v>
      </c>
      <c r="B7" s="40" t="s">
        <v>6</v>
      </c>
      <c r="C7" s="35" t="s">
        <v>9</v>
      </c>
      <c r="D7" s="99">
        <v>3.0807470000000001</v>
      </c>
      <c r="E7" s="53">
        <v>3.2253769999999999</v>
      </c>
      <c r="F7" s="53">
        <v>1.589742</v>
      </c>
      <c r="G7" s="53">
        <v>1.925125</v>
      </c>
      <c r="H7" s="53">
        <v>2.7363599999999999</v>
      </c>
      <c r="I7" s="90">
        <v>0.42139341601194724</v>
      </c>
      <c r="J7" s="91">
        <v>2.5114702000000002</v>
      </c>
      <c r="K7" s="90">
        <v>8.9545080009310718E-2</v>
      </c>
      <c r="L7" s="34" t="s">
        <v>448</v>
      </c>
      <c r="M7" s="35" t="s">
        <v>441</v>
      </c>
      <c r="N7" s="105"/>
    </row>
    <row r="8" spans="1:14" x14ac:dyDescent="0.25">
      <c r="A8" s="33"/>
      <c r="B8" s="50" t="s">
        <v>414</v>
      </c>
      <c r="C8" s="35" t="s">
        <v>9</v>
      </c>
      <c r="D8" s="99">
        <v>1.632233</v>
      </c>
      <c r="E8" s="53">
        <v>1.400142</v>
      </c>
      <c r="F8" s="53">
        <v>0.34904499999999999</v>
      </c>
      <c r="G8" s="53">
        <v>0.35948400000000003</v>
      </c>
      <c r="H8" s="53">
        <v>1.6306259999999999</v>
      </c>
      <c r="I8" s="90">
        <v>3.5360182928864701</v>
      </c>
      <c r="J8" s="91">
        <v>1.074306</v>
      </c>
      <c r="K8" s="90">
        <v>0.51784128544381214</v>
      </c>
      <c r="L8" s="34" t="s">
        <v>448</v>
      </c>
      <c r="M8" s="35" t="s">
        <v>441</v>
      </c>
      <c r="N8" s="105"/>
    </row>
    <row r="9" spans="1:14" x14ac:dyDescent="0.25">
      <c r="A9" s="33"/>
      <c r="B9" s="50" t="s">
        <v>472</v>
      </c>
      <c r="C9" s="35" t="s">
        <v>9</v>
      </c>
      <c r="D9" s="99">
        <v>0</v>
      </c>
      <c r="E9" s="53">
        <v>4.1359999999999999E-3</v>
      </c>
      <c r="F9" s="53">
        <v>1.6980000000000001E-3</v>
      </c>
      <c r="G9" s="53">
        <v>3.1591000000000001E-2</v>
      </c>
      <c r="H9" s="53">
        <v>0.31787199999999999</v>
      </c>
      <c r="I9" s="90">
        <v>9.0621062960969887</v>
      </c>
      <c r="J9" s="91">
        <v>7.1059399999999995E-2</v>
      </c>
      <c r="K9" s="90">
        <v>3.4733279481673085</v>
      </c>
      <c r="L9" s="34" t="s">
        <v>448</v>
      </c>
      <c r="M9" s="35" t="s">
        <v>441</v>
      </c>
      <c r="N9" s="105"/>
    </row>
    <row r="10" spans="1:14" x14ac:dyDescent="0.25">
      <c r="A10" s="33"/>
      <c r="B10" s="50" t="s">
        <v>473</v>
      </c>
      <c r="C10" s="35" t="s">
        <v>9</v>
      </c>
      <c r="D10" s="99">
        <v>0</v>
      </c>
      <c r="E10" s="53">
        <v>0</v>
      </c>
      <c r="F10" s="53">
        <v>0</v>
      </c>
      <c r="G10" s="53">
        <v>0</v>
      </c>
      <c r="H10" s="53">
        <v>0.27752100000000002</v>
      </c>
      <c r="I10" s="108" t="s">
        <v>89</v>
      </c>
      <c r="J10" s="91">
        <v>5.5504200000000004E-2</v>
      </c>
      <c r="K10" s="90">
        <v>4</v>
      </c>
      <c r="L10" s="34" t="s">
        <v>448</v>
      </c>
      <c r="M10" s="35" t="s">
        <v>441</v>
      </c>
      <c r="N10" s="105"/>
    </row>
    <row r="11" spans="1:14" x14ac:dyDescent="0.25">
      <c r="A11" s="33" t="s">
        <v>8</v>
      </c>
      <c r="B11" s="40" t="s">
        <v>6</v>
      </c>
      <c r="C11" s="35" t="s">
        <v>9</v>
      </c>
      <c r="D11" s="42">
        <v>5.066211</v>
      </c>
      <c r="E11" s="43">
        <v>4.9748000000000001</v>
      </c>
      <c r="F11" s="43">
        <v>4.779217</v>
      </c>
      <c r="G11" s="43">
        <v>3.813806</v>
      </c>
      <c r="H11" s="43">
        <v>4.2599989999999996</v>
      </c>
      <c r="I11" s="90">
        <v>0.11699415229825516</v>
      </c>
      <c r="J11" s="91">
        <v>4.5788066000000001</v>
      </c>
      <c r="K11" s="90">
        <v>-6.962678877941697E-2</v>
      </c>
      <c r="L11" s="34" t="s">
        <v>448</v>
      </c>
      <c r="M11" s="35" t="s">
        <v>441</v>
      </c>
      <c r="N11" s="105"/>
    </row>
    <row r="12" spans="1:14" ht="16.5" x14ac:dyDescent="0.25">
      <c r="A12" s="54" t="s">
        <v>495</v>
      </c>
      <c r="B12" s="55" t="s">
        <v>6</v>
      </c>
      <c r="C12" s="56" t="s">
        <v>9</v>
      </c>
      <c r="D12" s="109">
        <v>-1.9854639999999999</v>
      </c>
      <c r="E12" s="58">
        <v>-1.7494230000000002</v>
      </c>
      <c r="F12" s="58">
        <v>-3.1894749999999998</v>
      </c>
      <c r="G12" s="58">
        <v>-1.8886810000000001</v>
      </c>
      <c r="H12" s="58">
        <v>-1.5236389999999997</v>
      </c>
      <c r="I12" s="93">
        <v>-0.19327880144926557</v>
      </c>
      <c r="J12" s="94">
        <v>-2.0673363999999999</v>
      </c>
      <c r="K12" s="93">
        <v>-0.26299416002156206</v>
      </c>
      <c r="L12" s="60" t="s">
        <v>448</v>
      </c>
      <c r="M12" s="56" t="s">
        <v>441</v>
      </c>
      <c r="N12" s="105"/>
    </row>
    <row r="13" spans="1:14" x14ac:dyDescent="0.25">
      <c r="A13" s="61" t="s">
        <v>76</v>
      </c>
      <c r="B13" s="62"/>
      <c r="C13" s="62"/>
      <c r="D13" s="62"/>
      <c r="E13" s="62"/>
      <c r="F13" s="62"/>
      <c r="G13" s="62"/>
      <c r="H13" s="62"/>
      <c r="I13" s="62"/>
      <c r="J13" s="62"/>
      <c r="K13" s="62"/>
      <c r="L13" s="62"/>
      <c r="M13" s="62"/>
      <c r="N13" s="62"/>
    </row>
    <row r="14" spans="1:14" ht="16.5" x14ac:dyDescent="0.25">
      <c r="A14" s="62" t="s">
        <v>496</v>
      </c>
      <c r="B14" s="62"/>
      <c r="C14" s="62"/>
      <c r="D14" s="62"/>
      <c r="E14" s="62"/>
      <c r="F14" s="62"/>
      <c r="G14" s="62"/>
      <c r="H14" s="62"/>
      <c r="I14" s="62"/>
      <c r="J14" s="62"/>
      <c r="K14" s="63"/>
      <c r="L14" s="62"/>
      <c r="M14" s="62"/>
      <c r="N14" s="62"/>
    </row>
    <row r="15" spans="1:14" ht="16.5" x14ac:dyDescent="0.25">
      <c r="A15" s="62" t="s">
        <v>497</v>
      </c>
      <c r="B15" s="62"/>
      <c r="C15" s="62"/>
      <c r="D15" s="62"/>
      <c r="E15" s="62"/>
      <c r="F15" s="62"/>
      <c r="G15" s="62"/>
      <c r="H15" s="62"/>
      <c r="I15" s="62"/>
      <c r="J15" s="62"/>
      <c r="K15" s="63"/>
      <c r="L15" s="62"/>
      <c r="M15" s="62"/>
      <c r="N15" s="62"/>
    </row>
    <row r="16" spans="1:14" ht="16.5" x14ac:dyDescent="0.25">
      <c r="A16" s="62" t="s">
        <v>498</v>
      </c>
      <c r="B16" s="62"/>
      <c r="C16" s="62"/>
      <c r="D16" s="62"/>
      <c r="E16" s="62"/>
      <c r="F16" s="62"/>
      <c r="G16" s="62"/>
      <c r="H16" s="62"/>
      <c r="I16" s="62"/>
      <c r="J16" s="62"/>
      <c r="K16" s="63"/>
      <c r="L16" s="62"/>
      <c r="M16" s="62"/>
      <c r="N16" s="6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25BA0CDD-6959-4182-A4DE-2185732F9CC5}">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Sheet</vt:lpstr>
      <vt:lpstr>Wheat</vt:lpstr>
      <vt:lpstr>Barley</vt:lpstr>
      <vt:lpstr>Rice</vt:lpstr>
      <vt:lpstr>Other Coarse Grains</vt:lpstr>
      <vt:lpstr>Pulses</vt:lpstr>
      <vt:lpstr>Oilseeds</vt:lpstr>
      <vt:lpstr>Cotton Lint</vt:lpstr>
      <vt:lpstr>Sugarcane</vt:lpstr>
      <vt:lpstr>Horticulture</vt:lpstr>
      <vt:lpstr>Wine</vt:lpstr>
      <vt:lpstr>Beef</vt:lpstr>
      <vt:lpstr>Sheep Meat</vt:lpstr>
      <vt:lpstr>Goat Meat</vt:lpstr>
      <vt:lpstr>Pork</vt:lpstr>
      <vt:lpstr>Poultry</vt:lpstr>
      <vt:lpstr>Wool</vt:lpstr>
      <vt:lpstr>Eggs</vt:lpstr>
      <vt:lpstr>Milk</vt:lpstr>
      <vt:lpstr>Forestry</vt:lpstr>
      <vt:lpstr>Fisheries</vt:lpstr>
      <vt:lpstr>Output Table</vt:lpstr>
      <vt:lpstr>Production Table</vt:lpstr>
      <vt:lpstr>Prices Table</vt:lpstr>
      <vt:lpstr>Exports Table</vt:lpstr>
      <vt:lpstr>Imports Trade Bal. Tables</vt:lpstr>
      <vt:lpstr>Jobs &amp; Businesses</vt:lpstr>
      <vt:lpstr>Endnotes</vt:lpstr>
      <vt:lpstr>Consolidated Footnotes</vt:lpstr>
      <vt:lpstr>Consolidated Sources</vt:lpstr>
    </vt:vector>
  </TitlesOfParts>
  <Company>NSW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Rollin</dc:creator>
  <cp:lastModifiedBy>Victoria Priest</cp:lastModifiedBy>
  <dcterms:created xsi:type="dcterms:W3CDTF">2017-05-24T03:27:22Z</dcterms:created>
  <dcterms:modified xsi:type="dcterms:W3CDTF">2020-10-08T07:38:20Z</dcterms:modified>
</cp:coreProperties>
</file>